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00" activeTab="1"/>
  </bookViews>
  <sheets>
    <sheet name="2015_definitivo" sheetId="1" r:id="rId1"/>
    <sheet name="2016-costi al 30_11_2016" sheetId="2" r:id="rId2"/>
  </sheets>
  <definedNames>
    <definedName name="_xlnm.Print_Area" localSheetId="0">'2015_definitivo'!$A$1:$G$90</definedName>
    <definedName name="_xlnm.Print_Area" localSheetId="1">'2016-costi al 30_11_2016'!$A$1:$G$87</definedName>
  </definedNames>
  <calcPr fullCalcOnLoad="1"/>
</workbook>
</file>

<file path=xl/sharedStrings.xml><?xml version="1.0" encoding="utf-8"?>
<sst xmlns="http://schemas.openxmlformats.org/spreadsheetml/2006/main" count="240" uniqueCount="126">
  <si>
    <t>oneri finanziari</t>
  </si>
  <si>
    <t>utenze varie</t>
  </si>
  <si>
    <t>ricavi</t>
  </si>
  <si>
    <t>costi</t>
  </si>
  <si>
    <t>IRES</t>
  </si>
  <si>
    <t>IRAP</t>
  </si>
  <si>
    <t>costi diversi</t>
  </si>
  <si>
    <t>manutenzioni varie</t>
  </si>
  <si>
    <t>perdite diverse</t>
  </si>
  <si>
    <t>costo del personale</t>
  </si>
  <si>
    <t>formalità societarie</t>
  </si>
  <si>
    <t>affitti saffi</t>
  </si>
  <si>
    <t>affitti massarenti</t>
  </si>
  <si>
    <t>affitti ferrarese</t>
  </si>
  <si>
    <t>amministrazione effetre</t>
  </si>
  <si>
    <t>elaborazione paghe</t>
  </si>
  <si>
    <t>omaggi</t>
  </si>
  <si>
    <t>contributi CIGS</t>
  </si>
  <si>
    <t>contributi confartigianato</t>
  </si>
  <si>
    <t>contributi prevedi</t>
  </si>
  <si>
    <t>imposte e tasse d'esercizio:</t>
  </si>
  <si>
    <t>imposte locali</t>
  </si>
  <si>
    <t>TASI</t>
  </si>
  <si>
    <t>IMU</t>
  </si>
  <si>
    <t>imposte di registro</t>
  </si>
  <si>
    <t>oneri vari:</t>
  </si>
  <si>
    <t>compenso amministratore</t>
  </si>
  <si>
    <t>consulenze amm.ve e fiscali</t>
  </si>
  <si>
    <t>spese generali ed amm.ve:</t>
  </si>
  <si>
    <t>materiali e manutenzione uffici</t>
  </si>
  <si>
    <t>cancelleria / marche bollo / postali</t>
  </si>
  <si>
    <t>gestione auto</t>
  </si>
  <si>
    <t>gestone autocarro</t>
  </si>
  <si>
    <t>ammortamenti materiali</t>
  </si>
  <si>
    <t>ammortamenti immateriali</t>
  </si>
  <si>
    <t>canone stampante multifinzione</t>
  </si>
  <si>
    <t>licenze d'uso software</t>
  </si>
  <si>
    <t>pulizia uffici massarenti</t>
  </si>
  <si>
    <t>siti internet e mail</t>
  </si>
  <si>
    <t>rimborsi imp.registro</t>
  </si>
  <si>
    <t>perdita gestione "pura"</t>
  </si>
  <si>
    <t>sopravvenienze attive</t>
  </si>
  <si>
    <t>trasloco uffici</t>
  </si>
  <si>
    <t>incremento rimanenze "Pianoro"</t>
  </si>
  <si>
    <t>incremento rimanenze "Massarenti"</t>
  </si>
  <si>
    <t>TOTALE COSTI</t>
  </si>
  <si>
    <t>TOTALE RICAVI</t>
  </si>
  <si>
    <t>affitti grada</t>
  </si>
  <si>
    <t>perdita "fiscale" vendita MATT</t>
  </si>
  <si>
    <t>perdita "fiscale" vendita CARAMAZZA</t>
  </si>
  <si>
    <t>perdita "fiscale" vendita TREBBI</t>
  </si>
  <si>
    <t xml:space="preserve">recupero IVA indetraibile PRO RATA </t>
  </si>
  <si>
    <t>rimb.condominio grada</t>
  </si>
  <si>
    <t xml:space="preserve">interessi attivi </t>
  </si>
  <si>
    <t>altri oneri vari</t>
  </si>
  <si>
    <t>condominiali grada</t>
  </si>
  <si>
    <t>condominiali saffi</t>
  </si>
  <si>
    <t>condominiali massarenti</t>
  </si>
  <si>
    <t>condominiali ferrarese</t>
  </si>
  <si>
    <t>condominiali monticelli</t>
  </si>
  <si>
    <t>ammortam.</t>
  </si>
  <si>
    <t>perdita prima delle imposte</t>
  </si>
  <si>
    <t>utile "fiscale" vendita MATT</t>
  </si>
  <si>
    <t>utile "fiscale" vendita CARAMAZZA</t>
  </si>
  <si>
    <t>utile "fiscale" vendita TREBBI</t>
  </si>
  <si>
    <t>rivalutazione immobile</t>
  </si>
  <si>
    <t>svalutazione immobile</t>
  </si>
  <si>
    <t>millesimi totali</t>
  </si>
  <si>
    <t>millesimi venduti 2016</t>
  </si>
  <si>
    <t>controprova delta:</t>
  </si>
  <si>
    <t>ires</t>
  </si>
  <si>
    <t>irap</t>
  </si>
  <si>
    <t>imp.sostitutiva pagata su 467,865 mill:</t>
  </si>
  <si>
    <t>imposta sostitutiva pagata su rivalutaz.</t>
  </si>
  <si>
    <t>millesimi venduti</t>
  </si>
  <si>
    <t>totale imposte "risparmiate" su rivalutaz.</t>
  </si>
  <si>
    <t>fidejussione MATT</t>
  </si>
  <si>
    <t>mediazione MATT</t>
  </si>
  <si>
    <t>altri costi MATT</t>
  </si>
  <si>
    <t>fidejussione CARAMAZZA</t>
  </si>
  <si>
    <t>mediazione CARAMAZZA</t>
  </si>
  <si>
    <t>recupero quota svalutazione immobile MATT</t>
  </si>
  <si>
    <t>recupero quota svalutaz.immobile CARAMAZZA</t>
  </si>
  <si>
    <t>recupero quota svalutazione immobile TREBBI</t>
  </si>
  <si>
    <t>fidejussione TREBBI</t>
  </si>
  <si>
    <t>mediazione TREBBI</t>
  </si>
  <si>
    <t>netto amm.to</t>
  </si>
  <si>
    <t>svalutazione immobile ( valore residuo )</t>
  </si>
  <si>
    <t>delta Matt</t>
  </si>
  <si>
    <t>delta TREBBI</t>
  </si>
  <si>
    <t>delta TOT.</t>
  </si>
  <si>
    <t>del. CARAM.</t>
  </si>
  <si>
    <t>rivalutazione netta</t>
  </si>
  <si>
    <t>ricavo</t>
  </si>
  <si>
    <t>prima delle imposte (A)</t>
  </si>
  <si>
    <t>prima delle imposte (B)</t>
  </si>
  <si>
    <t>delta - differenza fra A e B</t>
  </si>
  <si>
    <t>IMPRESA FORTINI SRL - BILANCIO 2016 - previsione al 30/11/2016</t>
  </si>
  <si>
    <t>IMPRESA FORTINI SRL - BILANCIO 2015 - DEFINITIVO</t>
  </si>
  <si>
    <t xml:space="preserve">ricavo </t>
  </si>
  <si>
    <t>spese minute varie</t>
  </si>
  <si>
    <t>canone stampante multifunzione</t>
  </si>
  <si>
    <t>plusvalenza vendita TREBBO</t>
  </si>
  <si>
    <t>rimborso oneri concessione edilizia trebbo</t>
  </si>
  <si>
    <t xml:space="preserve">IVA indetraibile PRO RATA vendita TREBBO </t>
  </si>
  <si>
    <t>costo causa Pedini Macchiavelli</t>
  </si>
  <si>
    <t>costo causa Pedini Chiesa/Valdonica</t>
  </si>
  <si>
    <t>costo causa Pedini Eredi Balboni</t>
  </si>
  <si>
    <t>costo causa Filipponi</t>
  </si>
  <si>
    <t>delta Battist.</t>
  </si>
  <si>
    <t>perdita "fiscale" vendita BATTISTINI</t>
  </si>
  <si>
    <t>utile BATTISTINI</t>
  </si>
  <si>
    <t>fidejussione battistini</t>
  </si>
  <si>
    <t>mediazione battistini</t>
  </si>
  <si>
    <t>omaggio Battistini - I-Pad</t>
  </si>
  <si>
    <t>recupero quota svalutazione Battistini</t>
  </si>
  <si>
    <t>risarcimento COLOMBO</t>
  </si>
  <si>
    <t>sopravvenienze attive Melegari</t>
  </si>
  <si>
    <t>costo personale ed amministratore a rimanenze</t>
  </si>
  <si>
    <t>imp.sostitutiva pagata su 117,909 mill:</t>
  </si>
  <si>
    <t>millesimi venduti 2015</t>
  </si>
  <si>
    <t>delta vendita battistini</t>
  </si>
  <si>
    <t>delta svalutazione immobile</t>
  </si>
  <si>
    <t>delta recupero quota svalutazione Battistini</t>
  </si>
  <si>
    <t>delta totale</t>
  </si>
  <si>
    <t>totale condominiali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</si>
</sst>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#,##0.000"/>
    <numFmt numFmtId="174" formatCode="#,##0.00_ ;[Red]\-#,##0.00\ "/>
    <numFmt numFmtId="175" formatCode="#,##0.000_ ;[Red]\-#,##0.0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4" fontId="0" fillId="0" borderId="10" xfId="0" applyNumberFormat="1" applyBorder="1" applyAlignment="1">
      <alignment/>
    </xf>
    <xf numFmtId="174" fontId="1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74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4" fontId="0" fillId="36" borderId="10" xfId="0" applyNumberFormat="1" applyFill="1" applyBorder="1" applyAlignment="1">
      <alignment/>
    </xf>
    <xf numFmtId="0" fontId="1" fillId="36" borderId="10" xfId="0" applyFont="1" applyFill="1" applyBorder="1" applyAlignment="1">
      <alignment/>
    </xf>
    <xf numFmtId="1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175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/>
    </xf>
    <xf numFmtId="0" fontId="1" fillId="36" borderId="10" xfId="0" applyFont="1" applyFill="1" applyBorder="1" applyAlignment="1">
      <alignment horizontal="center"/>
    </xf>
    <xf numFmtId="174" fontId="1" fillId="36" borderId="10" xfId="0" applyNumberFormat="1" applyFont="1" applyFill="1" applyBorder="1" applyAlignment="1">
      <alignment/>
    </xf>
    <xf numFmtId="174" fontId="1" fillId="36" borderId="11" xfId="0" applyNumberFormat="1" applyFont="1" applyFill="1" applyBorder="1" applyAlignment="1">
      <alignment/>
    </xf>
    <xf numFmtId="175" fontId="1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174" fontId="0" fillId="37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74" fontId="1" fillId="33" borderId="11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74" fontId="1" fillId="35" borderId="10" xfId="0" applyNumberFormat="1" applyFont="1" applyFill="1" applyBorder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90"/>
  <sheetViews>
    <sheetView workbookViewId="0" topLeftCell="A42">
      <selection activeCell="B82" sqref="B82"/>
    </sheetView>
  </sheetViews>
  <sheetFormatPr defaultColWidth="8.8515625" defaultRowHeight="12.75"/>
  <cols>
    <col min="1" max="1" width="40.7109375" style="0" customWidth="1"/>
    <col min="2" max="2" width="12.7109375" style="0" customWidth="1"/>
    <col min="3" max="3" width="8.00390625" style="0" bestFit="1" customWidth="1"/>
    <col min="4" max="4" width="41.28125" style="0" bestFit="1" customWidth="1"/>
    <col min="5" max="5" width="12.28125" style="0" bestFit="1" customWidth="1"/>
    <col min="6" max="6" width="10.28125" style="0" bestFit="1" customWidth="1"/>
    <col min="7" max="7" width="12.00390625" style="0" bestFit="1" customWidth="1"/>
  </cols>
  <sheetData>
    <row r="1" spans="1:7" ht="12">
      <c r="A1" s="20" t="s">
        <v>98</v>
      </c>
      <c r="B1" s="20"/>
      <c r="C1" s="20"/>
      <c r="D1" s="20"/>
      <c r="G1" s="17" t="s">
        <v>99</v>
      </c>
    </row>
    <row r="2" spans="1:7" ht="12">
      <c r="A2" s="2" t="s">
        <v>3</v>
      </c>
      <c r="D2" s="2" t="s">
        <v>2</v>
      </c>
      <c r="F2" s="1" t="s">
        <v>60</v>
      </c>
      <c r="G2" s="17" t="s">
        <v>86</v>
      </c>
    </row>
    <row r="3" spans="1:5" ht="12">
      <c r="A3" s="1" t="s">
        <v>6</v>
      </c>
      <c r="B3" s="16">
        <v>4943.37</v>
      </c>
      <c r="C3" s="21">
        <f>B3/B43</f>
        <v>0.015191729679609113</v>
      </c>
      <c r="D3" s="1" t="s">
        <v>11</v>
      </c>
      <c r="E3" s="19">
        <v>19396</v>
      </c>
    </row>
    <row r="4" spans="1:7" ht="12">
      <c r="A4" s="1" t="s">
        <v>9</v>
      </c>
      <c r="B4" s="16">
        <v>106994.86</v>
      </c>
      <c r="C4" s="21">
        <f>B4/B43</f>
        <v>0.32881151729035496</v>
      </c>
      <c r="D4" s="1" t="s">
        <v>13</v>
      </c>
      <c r="E4" s="19">
        <v>34800</v>
      </c>
      <c r="F4" s="19">
        <v>-19606</v>
      </c>
      <c r="G4" s="19">
        <f>E4+F4</f>
        <v>15194</v>
      </c>
    </row>
    <row r="5" spans="1:7" ht="12">
      <c r="A5" s="1" t="s">
        <v>15</v>
      </c>
      <c r="B5" s="16">
        <v>2926.06</v>
      </c>
      <c r="C5" s="21">
        <f>(B5+B6+B7+B8+B9)/B43</f>
        <v>0.01383318117131117</v>
      </c>
      <c r="D5" s="1" t="s">
        <v>12</v>
      </c>
      <c r="E5" s="19">
        <v>48914</v>
      </c>
      <c r="F5" s="19">
        <v>-4732</v>
      </c>
      <c r="G5" s="19">
        <f>E5+F5</f>
        <v>44182</v>
      </c>
    </row>
    <row r="6" spans="1:7" ht="12">
      <c r="A6" s="1" t="s">
        <v>19</v>
      </c>
      <c r="B6" s="16">
        <v>378</v>
      </c>
      <c r="D6" s="1" t="s">
        <v>47</v>
      </c>
      <c r="E6" s="19">
        <v>0</v>
      </c>
      <c r="F6" s="19">
        <v>-4182</v>
      </c>
      <c r="G6" s="19">
        <f>E6+F6</f>
        <v>-4182</v>
      </c>
    </row>
    <row r="7" spans="1:5" ht="12">
      <c r="A7" s="1" t="s">
        <v>16</v>
      </c>
      <c r="B7" s="16">
        <v>677.7</v>
      </c>
      <c r="D7" s="1" t="s">
        <v>14</v>
      </c>
      <c r="E7" s="19">
        <v>12000</v>
      </c>
    </row>
    <row r="8" spans="1:5" ht="12">
      <c r="A8" s="1" t="s">
        <v>17</v>
      </c>
      <c r="B8" s="16">
        <v>57.84</v>
      </c>
      <c r="D8" s="1" t="s">
        <v>39</v>
      </c>
      <c r="E8" s="19">
        <v>1456.94</v>
      </c>
    </row>
    <row r="9" spans="1:5" ht="12">
      <c r="A9" s="1" t="s">
        <v>18</v>
      </c>
      <c r="B9" s="16">
        <v>461.7</v>
      </c>
      <c r="D9" s="1" t="s">
        <v>53</v>
      </c>
      <c r="E9" s="19">
        <v>6.16</v>
      </c>
    </row>
    <row r="10" spans="1:5" ht="12">
      <c r="A10" s="1" t="s">
        <v>0</v>
      </c>
      <c r="B10" s="16">
        <v>54606.28</v>
      </c>
      <c r="C10" s="21">
        <f>B10/B43</f>
        <v>0.16781342375121536</v>
      </c>
      <c r="D10" s="15" t="s">
        <v>52</v>
      </c>
      <c r="E10" s="19">
        <v>0</v>
      </c>
    </row>
    <row r="11" spans="1:3" ht="12">
      <c r="A11" s="1" t="s">
        <v>1</v>
      </c>
      <c r="B11" s="16">
        <v>3772.52</v>
      </c>
      <c r="C11" s="21">
        <f>B11/B43</f>
        <v>0.011593529121008334</v>
      </c>
    </row>
    <row r="12" spans="1:5" ht="12">
      <c r="A12" s="1" t="s">
        <v>10</v>
      </c>
      <c r="B12" s="16">
        <v>1925.21</v>
      </c>
      <c r="C12" s="21">
        <f>B12/B43</f>
        <v>0.005916463848848106</v>
      </c>
      <c r="E12" s="6"/>
    </row>
    <row r="13" spans="1:3" ht="12">
      <c r="A13" s="1" t="s">
        <v>7</v>
      </c>
      <c r="B13" s="16">
        <v>1923.53</v>
      </c>
      <c r="C13" s="21">
        <f>B13/B43</f>
        <v>0.005911300952714143</v>
      </c>
    </row>
    <row r="14" spans="1:3" ht="12">
      <c r="A14" s="3" t="s">
        <v>20</v>
      </c>
      <c r="B14" s="4"/>
      <c r="C14" s="21">
        <f>(B15+B16+B17+B18+B19+B20)/B43</f>
        <v>0.1332334517808243</v>
      </c>
    </row>
    <row r="15" spans="1:2" ht="12">
      <c r="A15" s="1" t="s">
        <v>21</v>
      </c>
      <c r="B15" s="16">
        <v>1441</v>
      </c>
    </row>
    <row r="16" spans="1:2" ht="12">
      <c r="A16" s="1" t="s">
        <v>22</v>
      </c>
      <c r="B16" s="16">
        <v>1909</v>
      </c>
    </row>
    <row r="17" spans="1:2" ht="12">
      <c r="A17" s="1" t="s">
        <v>23</v>
      </c>
      <c r="B17" s="16">
        <v>37495</v>
      </c>
    </row>
    <row r="18" spans="1:2" ht="12">
      <c r="A18" s="1" t="s">
        <v>24</v>
      </c>
      <c r="B18" s="16">
        <v>2509</v>
      </c>
    </row>
    <row r="19" spans="1:2" ht="12">
      <c r="A19" s="1" t="s">
        <v>4</v>
      </c>
      <c r="B19" s="4">
        <v>0</v>
      </c>
    </row>
    <row r="20" spans="1:2" ht="12">
      <c r="A20" s="1" t="s">
        <v>5</v>
      </c>
      <c r="B20" s="4">
        <v>0</v>
      </c>
    </row>
    <row r="21" spans="1:3" ht="12">
      <c r="A21" s="3" t="s">
        <v>25</v>
      </c>
      <c r="B21" s="5"/>
      <c r="C21" s="21">
        <f>(B22+B23+B24+B25)/B43</f>
        <v>0.15538473471748948</v>
      </c>
    </row>
    <row r="22" spans="1:2" ht="12">
      <c r="A22" s="1" t="s">
        <v>26</v>
      </c>
      <c r="B22" s="16">
        <v>44100</v>
      </c>
    </row>
    <row r="23" spans="1:2" ht="12">
      <c r="A23" s="1" t="s">
        <v>27</v>
      </c>
      <c r="B23" s="16">
        <v>6462</v>
      </c>
    </row>
    <row r="24" spans="1:2" ht="12">
      <c r="A24" s="1" t="s">
        <v>54</v>
      </c>
      <c r="B24" s="16">
        <v>0</v>
      </c>
    </row>
    <row r="25" spans="1:2" ht="12">
      <c r="A25" s="1" t="s">
        <v>8</v>
      </c>
      <c r="B25" s="4">
        <v>0</v>
      </c>
    </row>
    <row r="26" spans="1:3" ht="12">
      <c r="A26" s="3" t="s">
        <v>28</v>
      </c>
      <c r="B26" s="4"/>
      <c r="C26" s="21">
        <f>(B27+B28+B29+B30+B31+B32+B33+B34+B35+B36+B37+B38+B39+B40+B41+B42)/B43</f>
        <v>0.16231066768662558</v>
      </c>
    </row>
    <row r="27" spans="1:2" ht="12">
      <c r="A27" s="1" t="s">
        <v>30</v>
      </c>
      <c r="B27" s="16">
        <v>1840.17</v>
      </c>
    </row>
    <row r="28" spans="1:2" ht="12">
      <c r="A28" s="1" t="s">
        <v>29</v>
      </c>
      <c r="B28" s="16">
        <v>1038.49</v>
      </c>
    </row>
    <row r="29" spans="1:2" ht="12">
      <c r="A29" s="1" t="s">
        <v>31</v>
      </c>
      <c r="B29" s="16">
        <v>5727.18</v>
      </c>
    </row>
    <row r="30" spans="1:2" ht="12">
      <c r="A30" s="1" t="s">
        <v>32</v>
      </c>
      <c r="B30" s="16">
        <v>896.69</v>
      </c>
    </row>
    <row r="31" spans="1:2" ht="12">
      <c r="A31" s="1" t="s">
        <v>33</v>
      </c>
      <c r="B31" s="19">
        <v>28929.73</v>
      </c>
    </row>
    <row r="32" spans="1:2" ht="12">
      <c r="A32" s="1" t="s">
        <v>34</v>
      </c>
      <c r="B32" s="19">
        <v>2877.22</v>
      </c>
    </row>
    <row r="33" spans="1:2" ht="12">
      <c r="A33" s="1" t="s">
        <v>55</v>
      </c>
      <c r="B33" s="16">
        <v>1271.36</v>
      </c>
    </row>
    <row r="34" spans="1:2" ht="12">
      <c r="A34" s="1" t="s">
        <v>56</v>
      </c>
      <c r="B34" s="16">
        <v>921.5</v>
      </c>
    </row>
    <row r="35" spans="1:2" ht="12">
      <c r="A35" s="1" t="s">
        <v>57</v>
      </c>
      <c r="B35" s="16">
        <v>4920.3</v>
      </c>
    </row>
    <row r="36" spans="1:2" ht="12">
      <c r="A36" s="1" t="s">
        <v>58</v>
      </c>
      <c r="B36" s="16">
        <v>1220.26</v>
      </c>
    </row>
    <row r="37" spans="1:2" ht="12">
      <c r="A37" s="1" t="s">
        <v>100</v>
      </c>
      <c r="B37" s="16">
        <v>0</v>
      </c>
    </row>
    <row r="38" spans="1:2" ht="12">
      <c r="A38" s="1" t="s">
        <v>101</v>
      </c>
      <c r="B38" s="16">
        <v>492</v>
      </c>
    </row>
    <row r="39" spans="1:2" ht="12">
      <c r="A39" s="1" t="s">
        <v>42</v>
      </c>
      <c r="B39" s="16">
        <v>498.79</v>
      </c>
    </row>
    <row r="40" spans="1:2" ht="12">
      <c r="A40" s="1" t="s">
        <v>36</v>
      </c>
      <c r="B40" s="16">
        <v>734</v>
      </c>
    </row>
    <row r="41" spans="1:2" ht="12">
      <c r="A41" s="1" t="s">
        <v>37</v>
      </c>
      <c r="B41" s="16">
        <v>898</v>
      </c>
    </row>
    <row r="42" spans="1:2" ht="12">
      <c r="A42" s="1" t="s">
        <v>38</v>
      </c>
      <c r="B42" s="16">
        <v>550</v>
      </c>
    </row>
    <row r="43" spans="1:5" ht="12">
      <c r="A43" s="7" t="s">
        <v>45</v>
      </c>
      <c r="B43" s="5">
        <f>SUM(B3:B42)</f>
        <v>325398.75999999983</v>
      </c>
      <c r="C43" s="21">
        <f>SUM(C3:C42)</f>
        <v>1.0000000000000004</v>
      </c>
      <c r="D43" s="7" t="s">
        <v>46</v>
      </c>
      <c r="E43" s="5">
        <f>SUM(E3:E42)</f>
        <v>116573.1</v>
      </c>
    </row>
    <row r="44" spans="1:2" ht="12">
      <c r="A44" s="11" t="s">
        <v>40</v>
      </c>
      <c r="B44" s="9">
        <f>E43-B43</f>
        <v>-208825.65999999983</v>
      </c>
    </row>
    <row r="46" spans="1:5" ht="12">
      <c r="A46" s="11" t="s">
        <v>40</v>
      </c>
      <c r="B46" s="10">
        <f>B44</f>
        <v>-208825.65999999983</v>
      </c>
      <c r="D46" s="11" t="s">
        <v>40</v>
      </c>
      <c r="E46" s="10">
        <f>B44</f>
        <v>-208825.65999999983</v>
      </c>
    </row>
    <row r="47" spans="1:5" ht="12">
      <c r="A47" s="1" t="s">
        <v>102</v>
      </c>
      <c r="B47" s="4">
        <v>341832</v>
      </c>
      <c r="D47" s="1" t="s">
        <v>102</v>
      </c>
      <c r="E47" s="4">
        <v>341832</v>
      </c>
    </row>
    <row r="48" spans="1:5" ht="12">
      <c r="A48" s="1" t="s">
        <v>103</v>
      </c>
      <c r="B48" s="4">
        <v>46518</v>
      </c>
      <c r="D48" s="1" t="s">
        <v>103</v>
      </c>
      <c r="E48" s="4">
        <v>46518</v>
      </c>
    </row>
    <row r="49" spans="1:5" ht="12">
      <c r="A49" s="1" t="s">
        <v>104</v>
      </c>
      <c r="B49" s="4">
        <v>-69482</v>
      </c>
      <c r="D49" s="1" t="s">
        <v>104</v>
      </c>
      <c r="E49" s="4">
        <v>-69482</v>
      </c>
    </row>
    <row r="50" spans="1:5" ht="12">
      <c r="A50" s="1" t="s">
        <v>105</v>
      </c>
      <c r="B50" s="4">
        <v>-15010</v>
      </c>
      <c r="D50" s="1" t="s">
        <v>105</v>
      </c>
      <c r="E50" s="4">
        <v>-15010</v>
      </c>
    </row>
    <row r="51" spans="1:5" ht="12">
      <c r="A51" s="1" t="s">
        <v>106</v>
      </c>
      <c r="B51" s="4">
        <v>-10880</v>
      </c>
      <c r="D51" s="1" t="s">
        <v>106</v>
      </c>
      <c r="E51" s="4">
        <v>-10880</v>
      </c>
    </row>
    <row r="52" spans="1:5" ht="12">
      <c r="A52" s="1" t="s">
        <v>107</v>
      </c>
      <c r="B52" s="4">
        <v>-3823</v>
      </c>
      <c r="D52" s="1" t="s">
        <v>107</v>
      </c>
      <c r="E52" s="4">
        <v>-3823</v>
      </c>
    </row>
    <row r="53" spans="1:7" ht="12">
      <c r="A53" s="1" t="s">
        <v>108</v>
      </c>
      <c r="B53" s="4">
        <v>-1794</v>
      </c>
      <c r="D53" s="1" t="s">
        <v>108</v>
      </c>
      <c r="E53" s="4">
        <v>-1794</v>
      </c>
      <c r="G53" s="17" t="s">
        <v>109</v>
      </c>
    </row>
    <row r="54" spans="1:7" ht="12">
      <c r="A54" s="13" t="s">
        <v>110</v>
      </c>
      <c r="B54" s="14">
        <v>-36023.82</v>
      </c>
      <c r="D54" s="13" t="s">
        <v>111</v>
      </c>
      <c r="E54" s="14">
        <v>363214.81</v>
      </c>
      <c r="G54" s="14">
        <f>-(B54+B55+B56+B57+B58)+(E54+E55+E56+E57)</f>
        <v>318706.78</v>
      </c>
    </row>
    <row r="55" spans="1:5" ht="12">
      <c r="A55" s="13" t="s">
        <v>112</v>
      </c>
      <c r="B55" s="14">
        <v>-12562</v>
      </c>
      <c r="D55" s="13" t="s">
        <v>112</v>
      </c>
      <c r="E55" s="14">
        <v>-12562</v>
      </c>
    </row>
    <row r="56" spans="1:5" ht="12">
      <c r="A56" s="13" t="s">
        <v>113</v>
      </c>
      <c r="B56" s="14">
        <v>-17750</v>
      </c>
      <c r="D56" s="13" t="s">
        <v>113</v>
      </c>
      <c r="E56" s="14">
        <v>-17750</v>
      </c>
    </row>
    <row r="57" spans="1:5" ht="12">
      <c r="A57" s="13" t="s">
        <v>114</v>
      </c>
      <c r="B57" s="14">
        <v>-249</v>
      </c>
      <c r="D57" s="13" t="s">
        <v>114</v>
      </c>
      <c r="E57" s="14">
        <v>-249</v>
      </c>
    </row>
    <row r="58" spans="1:5" ht="12">
      <c r="A58" s="13" t="s">
        <v>115</v>
      </c>
      <c r="B58" s="14">
        <v>80531.85</v>
      </c>
      <c r="D58" s="36"/>
      <c r="E58" s="37"/>
    </row>
    <row r="59" spans="1:5" ht="12">
      <c r="A59" s="1" t="s">
        <v>116</v>
      </c>
      <c r="B59" s="4">
        <v>9261</v>
      </c>
      <c r="D59" s="1" t="s">
        <v>116</v>
      </c>
      <c r="E59" s="4">
        <v>9261</v>
      </c>
    </row>
    <row r="60" spans="1:5" ht="12">
      <c r="A60" s="1" t="s">
        <v>117</v>
      </c>
      <c r="B60" s="4">
        <v>24037</v>
      </c>
      <c r="D60" s="1" t="s">
        <v>117</v>
      </c>
      <c r="E60" s="4">
        <v>24037</v>
      </c>
    </row>
    <row r="61" spans="1:5" ht="12">
      <c r="A61" s="1" t="s">
        <v>118</v>
      </c>
      <c r="B61" s="4">
        <v>-23932</v>
      </c>
      <c r="D61" s="1" t="s">
        <v>118</v>
      </c>
      <c r="E61" s="4">
        <v>-23932</v>
      </c>
    </row>
    <row r="62" spans="1:5" ht="12">
      <c r="A62" s="1" t="s">
        <v>41</v>
      </c>
      <c r="B62" s="4">
        <v>3041</v>
      </c>
      <c r="D62" s="1" t="s">
        <v>41</v>
      </c>
      <c r="E62" s="4">
        <v>3041</v>
      </c>
    </row>
    <row r="63" spans="1:5" ht="12">
      <c r="A63" s="1" t="s">
        <v>8</v>
      </c>
      <c r="B63" s="4">
        <v>-2795</v>
      </c>
      <c r="D63" s="1" t="s">
        <v>8</v>
      </c>
      <c r="E63" s="4">
        <v>-2795</v>
      </c>
    </row>
    <row r="64" spans="1:5" ht="12">
      <c r="A64" s="1" t="s">
        <v>43</v>
      </c>
      <c r="B64" s="4">
        <v>3110</v>
      </c>
      <c r="D64" s="1" t="s">
        <v>43</v>
      </c>
      <c r="E64" s="4">
        <v>3110</v>
      </c>
    </row>
    <row r="65" spans="1:5" ht="12">
      <c r="A65" s="1" t="s">
        <v>44</v>
      </c>
      <c r="B65" s="4">
        <v>886</v>
      </c>
      <c r="D65" s="1" t="s">
        <v>44</v>
      </c>
      <c r="E65" s="4">
        <v>886</v>
      </c>
    </row>
    <row r="66" spans="1:5" ht="12">
      <c r="A66" s="1" t="s">
        <v>43</v>
      </c>
      <c r="B66" s="4">
        <v>0</v>
      </c>
      <c r="D66" s="1" t="s">
        <v>43</v>
      </c>
      <c r="E66" s="4">
        <v>0</v>
      </c>
    </row>
    <row r="67" spans="1:5" ht="12">
      <c r="A67" s="1" t="s">
        <v>44</v>
      </c>
      <c r="B67" s="4">
        <v>0</v>
      </c>
      <c r="D67" s="1" t="s">
        <v>44</v>
      </c>
      <c r="E67" s="4">
        <v>0</v>
      </c>
    </row>
    <row r="68" spans="1:5" ht="12">
      <c r="A68" s="1" t="s">
        <v>66</v>
      </c>
      <c r="B68" s="4">
        <v>-683000</v>
      </c>
      <c r="D68" s="1" t="s">
        <v>66</v>
      </c>
      <c r="E68" s="4">
        <v>0</v>
      </c>
    </row>
    <row r="69" spans="1:7" ht="12">
      <c r="A69" s="1"/>
      <c r="B69" s="4"/>
      <c r="D69" s="1"/>
      <c r="E69" s="4"/>
      <c r="G69" s="38" t="s">
        <v>109</v>
      </c>
    </row>
    <row r="70" spans="1:7" ht="12">
      <c r="A70" s="12" t="s">
        <v>94</v>
      </c>
      <c r="B70" s="9">
        <f>SUM(B46:B69)</f>
        <v>-576909.6299999999</v>
      </c>
      <c r="D70" s="12" t="s">
        <v>95</v>
      </c>
      <c r="E70" s="9">
        <f>SUM(E46:E69)</f>
        <v>424797.15000000014</v>
      </c>
      <c r="G70" s="29">
        <f>G54</f>
        <v>318706.78</v>
      </c>
    </row>
    <row r="72" spans="1:6" ht="12">
      <c r="A72" s="18" t="s">
        <v>70</v>
      </c>
      <c r="B72" s="5">
        <v>0</v>
      </c>
      <c r="C72" s="23">
        <v>0.275</v>
      </c>
      <c r="D72" s="18" t="s">
        <v>70</v>
      </c>
      <c r="E72" s="5">
        <f>E70*-F72</f>
        <v>-116819.21625000004</v>
      </c>
      <c r="F72" s="23">
        <v>0.275</v>
      </c>
    </row>
    <row r="73" spans="1:6" ht="12">
      <c r="A73" s="18" t="s">
        <v>71</v>
      </c>
      <c r="B73" s="5">
        <v>0</v>
      </c>
      <c r="C73" s="23">
        <v>0.039</v>
      </c>
      <c r="D73" s="18" t="s">
        <v>71</v>
      </c>
      <c r="E73" s="5">
        <f>E70*-F73</f>
        <v>-16567.088850000004</v>
      </c>
      <c r="F73" s="23">
        <v>0.039</v>
      </c>
    </row>
    <row r="74" spans="1:5" ht="12">
      <c r="A74" s="22"/>
      <c r="B74" s="5">
        <f>SUM(B72:B73)</f>
        <v>0</v>
      </c>
      <c r="D74" s="22"/>
      <c r="E74" s="5">
        <f>SUM(E72:E73)</f>
        <v>-133386.30510000006</v>
      </c>
    </row>
    <row r="75" spans="4:5" ht="12">
      <c r="D75" s="24" t="s">
        <v>119</v>
      </c>
      <c r="E75" s="5">
        <f>E82</f>
        <v>11977.1588310561</v>
      </c>
    </row>
    <row r="76" spans="1:5" ht="12">
      <c r="A76" s="12" t="s">
        <v>96</v>
      </c>
      <c r="B76" s="9">
        <f>-B70+E70</f>
        <v>1001706.78</v>
      </c>
      <c r="D76" s="8" t="s">
        <v>75</v>
      </c>
      <c r="E76" s="5">
        <f>SUM(E74:E75)</f>
        <v>-121409.14626894395</v>
      </c>
    </row>
    <row r="78" ht="12">
      <c r="A78" s="2" t="s">
        <v>69</v>
      </c>
    </row>
    <row r="79" spans="1:5" ht="12">
      <c r="A79" s="1" t="s">
        <v>65</v>
      </c>
      <c r="B79" s="9">
        <v>3385989.43</v>
      </c>
      <c r="C79" s="23">
        <v>0.03</v>
      </c>
      <c r="D79" s="1" t="s">
        <v>73</v>
      </c>
      <c r="E79" s="5">
        <f>B79*C79</f>
        <v>101579.6829</v>
      </c>
    </row>
    <row r="80" spans="1:5" ht="12">
      <c r="A80" s="1" t="s">
        <v>66</v>
      </c>
      <c r="B80" s="9">
        <v>-683000</v>
      </c>
      <c r="D80" s="1" t="s">
        <v>67</v>
      </c>
      <c r="E80" s="25">
        <v>1000</v>
      </c>
    </row>
    <row r="81" spans="1:5" ht="12">
      <c r="A81" s="1" t="s">
        <v>115</v>
      </c>
      <c r="B81" s="9">
        <v>0</v>
      </c>
      <c r="D81" s="1" t="s">
        <v>74</v>
      </c>
      <c r="E81" s="25">
        <v>117.909</v>
      </c>
    </row>
    <row r="82" spans="2:5" ht="12">
      <c r="B82" s="39">
        <f>SUM(B79:B81)</f>
        <v>2702989.43</v>
      </c>
      <c r="E82" s="5">
        <f>E79/E80*E81</f>
        <v>11977.1588310561</v>
      </c>
    </row>
    <row r="83" spans="1:2" ht="12">
      <c r="A83" s="1" t="s">
        <v>67</v>
      </c>
      <c r="B83" s="40">
        <v>1000</v>
      </c>
    </row>
    <row r="84" spans="1:2" ht="12">
      <c r="A84" s="1" t="s">
        <v>120</v>
      </c>
      <c r="B84" s="40">
        <v>117.909</v>
      </c>
    </row>
    <row r="85" spans="1:2" ht="12">
      <c r="A85" s="28" t="s">
        <v>121</v>
      </c>
      <c r="B85" s="29">
        <f>B82/B83*B84</f>
        <v>318706.78070187004</v>
      </c>
    </row>
    <row r="87" spans="1:2" ht="12">
      <c r="A87" s="41" t="s">
        <v>122</v>
      </c>
      <c r="B87" s="42">
        <v>683000</v>
      </c>
    </row>
    <row r="88" spans="1:2" ht="12">
      <c r="A88" s="41" t="s">
        <v>123</v>
      </c>
      <c r="B88" s="42">
        <v>0</v>
      </c>
    </row>
    <row r="90" spans="1:2" ht="12">
      <c r="A90" s="2" t="s">
        <v>124</v>
      </c>
      <c r="B90" s="5">
        <f>SUM(B85:B89)</f>
        <v>1001706.7807018701</v>
      </c>
    </row>
  </sheetData>
  <sheetProtection/>
  <printOptions/>
  <pageMargins left="0.35" right="0.2" top="1" bottom="1" header="0.5" footer="0.5"/>
  <pageSetup fitToHeight="1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99"/>
  <sheetViews>
    <sheetView tabSelected="1" zoomScale="150" zoomScaleNormal="150" workbookViewId="0" topLeftCell="A1">
      <selection activeCell="F11" sqref="F11"/>
    </sheetView>
  </sheetViews>
  <sheetFormatPr defaultColWidth="8.8515625" defaultRowHeight="12.75"/>
  <cols>
    <col min="1" max="1" width="40.7109375" style="0" customWidth="1"/>
    <col min="2" max="2" width="12.7109375" style="0" customWidth="1"/>
    <col min="3" max="3" width="8.00390625" style="0" bestFit="1" customWidth="1"/>
    <col min="4" max="4" width="32.7109375" style="0" bestFit="1" customWidth="1"/>
    <col min="5" max="5" width="11.28125" style="0" bestFit="1" customWidth="1"/>
    <col min="6" max="6" width="10.421875" style="0" bestFit="1" customWidth="1"/>
    <col min="7" max="7" width="12.28125" style="0" bestFit="1" customWidth="1"/>
  </cols>
  <sheetData>
    <row r="1" spans="1:7" ht="12">
      <c r="A1" s="20" t="s">
        <v>97</v>
      </c>
      <c r="B1" s="20"/>
      <c r="C1" s="20"/>
      <c r="D1" s="20"/>
      <c r="G1" s="17" t="s">
        <v>93</v>
      </c>
    </row>
    <row r="2" spans="1:7" ht="12">
      <c r="A2" s="2" t="s">
        <v>3</v>
      </c>
      <c r="D2" s="2" t="s">
        <v>2</v>
      </c>
      <c r="F2" s="1" t="s">
        <v>60</v>
      </c>
      <c r="G2" s="17" t="s">
        <v>86</v>
      </c>
    </row>
    <row r="3" spans="1:5" ht="12">
      <c r="A3" s="1" t="s">
        <v>6</v>
      </c>
      <c r="B3" s="16">
        <v>4943.2</v>
      </c>
      <c r="C3" s="21">
        <f>B3/B43</f>
        <v>0.01427751188764899</v>
      </c>
      <c r="D3" s="1" t="s">
        <v>11</v>
      </c>
      <c r="E3" s="19">
        <v>21706.18</v>
      </c>
    </row>
    <row r="4" spans="1:7" ht="12">
      <c r="A4" s="1" t="s">
        <v>9</v>
      </c>
      <c r="B4" s="14">
        <v>122850</v>
      </c>
      <c r="C4" s="21">
        <f>B4/B43</f>
        <v>0.354829328248438</v>
      </c>
      <c r="D4" s="1" t="s">
        <v>13</v>
      </c>
      <c r="E4" s="19">
        <v>34800</v>
      </c>
      <c r="F4" s="19">
        <v>-19606</v>
      </c>
      <c r="G4" s="19">
        <f>E4+F4</f>
        <v>15194</v>
      </c>
    </row>
    <row r="5" spans="1:7" ht="12">
      <c r="A5" s="1" t="s">
        <v>15</v>
      </c>
      <c r="B5" s="16">
        <v>1700</v>
      </c>
      <c r="C5" s="21">
        <f>(B5+B6+B7+B8+B9)/B43</f>
        <v>0.009027684168335656</v>
      </c>
      <c r="D5" s="1" t="s">
        <v>12</v>
      </c>
      <c r="E5" s="19">
        <v>35913.4</v>
      </c>
      <c r="F5" s="19">
        <v>-4732</v>
      </c>
      <c r="G5" s="19">
        <f>E5+F5</f>
        <v>31181.4</v>
      </c>
    </row>
    <row r="6" spans="1:7" ht="12">
      <c r="A6" s="1" t="s">
        <v>19</v>
      </c>
      <c r="B6" s="16">
        <v>378</v>
      </c>
      <c r="D6" s="1" t="s">
        <v>47</v>
      </c>
      <c r="E6" s="19">
        <v>8800</v>
      </c>
      <c r="F6" s="19">
        <v>-4182</v>
      </c>
      <c r="G6" s="19">
        <f>E6+F6</f>
        <v>4618</v>
      </c>
    </row>
    <row r="7" spans="1:5" ht="12">
      <c r="A7" s="1" t="s">
        <v>16</v>
      </c>
      <c r="B7" s="16">
        <v>618.17</v>
      </c>
      <c r="D7" s="1" t="s">
        <v>14</v>
      </c>
      <c r="E7" s="19">
        <v>12000</v>
      </c>
    </row>
    <row r="8" spans="1:5" ht="12">
      <c r="A8" s="1" t="s">
        <v>17</v>
      </c>
      <c r="B8" s="4">
        <v>0</v>
      </c>
      <c r="D8" s="1" t="s">
        <v>39</v>
      </c>
      <c r="E8" s="19">
        <v>1235.5</v>
      </c>
    </row>
    <row r="9" spans="1:5" ht="12">
      <c r="A9" s="1" t="s">
        <v>18</v>
      </c>
      <c r="B9" s="16">
        <v>429.42</v>
      </c>
      <c r="D9" s="1" t="s">
        <v>53</v>
      </c>
      <c r="E9" s="19">
        <v>7.98</v>
      </c>
    </row>
    <row r="10" spans="1:6" ht="12">
      <c r="A10" s="1" t="s">
        <v>0</v>
      </c>
      <c r="B10" s="16">
        <v>44000</v>
      </c>
      <c r="C10" s="21">
        <f>B10/B43</f>
        <v>0.12708579929125982</v>
      </c>
      <c r="D10" s="15" t="s">
        <v>52</v>
      </c>
      <c r="E10" s="19">
        <v>1140.2</v>
      </c>
      <c r="F10" s="6">
        <f>SUM(E3:E6)</f>
        <v>101219.58</v>
      </c>
    </row>
    <row r="11" spans="1:3" ht="12">
      <c r="A11" s="1" t="s">
        <v>1</v>
      </c>
      <c r="B11" s="16">
        <v>2686</v>
      </c>
      <c r="C11" s="21">
        <f>B11/B43</f>
        <v>0.007758010384007362</v>
      </c>
    </row>
    <row r="12" spans="1:5" ht="12">
      <c r="A12" s="1" t="s">
        <v>10</v>
      </c>
      <c r="B12" s="16">
        <v>2125</v>
      </c>
      <c r="C12" s="21">
        <f>B12/B43</f>
        <v>0.006137666443043799</v>
      </c>
      <c r="E12" s="6"/>
    </row>
    <row r="13" spans="1:3" ht="12">
      <c r="A13" s="1" t="s">
        <v>7</v>
      </c>
      <c r="B13" s="16">
        <v>5700</v>
      </c>
      <c r="C13" s="21">
        <f>B13/B43</f>
        <v>0.01646338763545866</v>
      </c>
    </row>
    <row r="14" spans="1:3" ht="12">
      <c r="A14" s="3" t="s">
        <v>20</v>
      </c>
      <c r="B14" s="4"/>
      <c r="C14" s="21">
        <f>(B15+B16+B17+B18+B19+B20)/B43</f>
        <v>0.10482845453356783</v>
      </c>
    </row>
    <row r="15" spans="1:2" ht="12">
      <c r="A15" s="1" t="s">
        <v>21</v>
      </c>
      <c r="B15" s="16">
        <v>2591</v>
      </c>
    </row>
    <row r="16" spans="1:2" ht="12">
      <c r="A16" s="35" t="s">
        <v>22</v>
      </c>
      <c r="B16" s="19">
        <v>4063</v>
      </c>
    </row>
    <row r="17" spans="1:2" ht="12">
      <c r="A17" s="35" t="s">
        <v>23</v>
      </c>
      <c r="B17" s="19">
        <v>27265</v>
      </c>
    </row>
    <row r="18" spans="1:2" ht="12">
      <c r="A18" s="1" t="s">
        <v>24</v>
      </c>
      <c r="B18" s="16">
        <v>2375</v>
      </c>
    </row>
    <row r="19" spans="1:2" ht="12">
      <c r="A19" s="1" t="s">
        <v>4</v>
      </c>
      <c r="B19" s="4">
        <v>0</v>
      </c>
    </row>
    <row r="20" spans="1:2" ht="12">
      <c r="A20" s="1" t="s">
        <v>5</v>
      </c>
      <c r="B20" s="4">
        <v>0</v>
      </c>
    </row>
    <row r="21" spans="1:3" ht="12">
      <c r="A21" s="3" t="s">
        <v>25</v>
      </c>
      <c r="B21" s="5"/>
      <c r="C21" s="21">
        <f>(B22+B23+B24+B25)/B43</f>
        <v>0.1608472971984311</v>
      </c>
    </row>
    <row r="22" spans="1:2" ht="12">
      <c r="A22" s="1" t="s">
        <v>26</v>
      </c>
      <c r="B22" s="16">
        <v>44100</v>
      </c>
    </row>
    <row r="23" spans="1:2" ht="12">
      <c r="A23" s="1" t="s">
        <v>27</v>
      </c>
      <c r="B23" s="16">
        <v>8334</v>
      </c>
    </row>
    <row r="24" spans="1:2" ht="12">
      <c r="A24" s="1" t="s">
        <v>54</v>
      </c>
      <c r="B24" s="16">
        <v>3255</v>
      </c>
    </row>
    <row r="25" spans="1:2" ht="12">
      <c r="A25" s="1" t="s">
        <v>8</v>
      </c>
      <c r="B25" s="4">
        <v>0</v>
      </c>
    </row>
    <row r="26" spans="1:3" ht="12">
      <c r="A26" s="3" t="s">
        <v>28</v>
      </c>
      <c r="B26" s="4"/>
      <c r="C26" s="21">
        <f>(B27+B28+B29+B30+B31+B32+B33+B34+B35+B36+B37+B38+B39+B40+B41+B42)/B43</f>
        <v>0.19874486020980886</v>
      </c>
    </row>
    <row r="27" spans="1:2" ht="12">
      <c r="A27" s="1" t="s">
        <v>30</v>
      </c>
      <c r="B27" s="16">
        <v>1800</v>
      </c>
    </row>
    <row r="28" spans="1:2" ht="12">
      <c r="A28" s="1" t="s">
        <v>29</v>
      </c>
      <c r="B28" s="16">
        <v>555</v>
      </c>
    </row>
    <row r="29" spans="1:2" ht="12">
      <c r="A29" s="1" t="s">
        <v>31</v>
      </c>
      <c r="B29" s="16">
        <v>7151</v>
      </c>
    </row>
    <row r="30" spans="1:2" ht="12">
      <c r="A30" s="1" t="s">
        <v>32</v>
      </c>
      <c r="B30" s="16">
        <v>2038</v>
      </c>
    </row>
    <row r="31" spans="1:2" ht="12">
      <c r="A31" s="1" t="s">
        <v>33</v>
      </c>
      <c r="B31" s="19">
        <v>31700</v>
      </c>
    </row>
    <row r="32" spans="1:2" ht="12">
      <c r="A32" s="1" t="s">
        <v>34</v>
      </c>
      <c r="B32" s="19">
        <v>2878</v>
      </c>
    </row>
    <row r="33" spans="1:2" ht="12">
      <c r="A33" s="1" t="s">
        <v>55</v>
      </c>
      <c r="B33" s="16">
        <v>1451</v>
      </c>
    </row>
    <row r="34" spans="1:2" ht="12">
      <c r="A34" s="1" t="s">
        <v>56</v>
      </c>
      <c r="B34" s="16">
        <v>966</v>
      </c>
    </row>
    <row r="35" spans="1:2" ht="12">
      <c r="A35" s="1" t="s">
        <v>57</v>
      </c>
      <c r="B35" s="16">
        <v>6646</v>
      </c>
    </row>
    <row r="36" spans="1:5" ht="12">
      <c r="A36" s="1" t="s">
        <v>58</v>
      </c>
      <c r="B36" s="16">
        <v>1321</v>
      </c>
      <c r="D36" s="6">
        <f>SUM(B33:B37)</f>
        <v>15717</v>
      </c>
      <c r="E36" t="s">
        <v>125</v>
      </c>
    </row>
    <row r="37" spans="1:2" ht="12">
      <c r="A37" s="1" t="s">
        <v>59</v>
      </c>
      <c r="B37" s="16">
        <v>5333</v>
      </c>
    </row>
    <row r="38" spans="1:2" ht="12">
      <c r="A38" s="1" t="s">
        <v>35</v>
      </c>
      <c r="B38" s="16">
        <v>492</v>
      </c>
    </row>
    <row r="39" spans="1:2" ht="12">
      <c r="A39" s="1" t="s">
        <v>42</v>
      </c>
      <c r="B39" s="16">
        <v>2500</v>
      </c>
    </row>
    <row r="40" spans="1:2" ht="12">
      <c r="A40" s="1" t="s">
        <v>36</v>
      </c>
      <c r="B40" s="16">
        <v>734</v>
      </c>
    </row>
    <row r="41" spans="1:2" ht="12">
      <c r="A41" s="1" t="s">
        <v>37</v>
      </c>
      <c r="B41" s="16">
        <v>2695</v>
      </c>
    </row>
    <row r="42" spans="1:2" ht="12">
      <c r="A42" s="1" t="s">
        <v>38</v>
      </c>
      <c r="B42" s="16">
        <v>550</v>
      </c>
    </row>
    <row r="43" spans="1:5" ht="12">
      <c r="A43" s="7" t="s">
        <v>45</v>
      </c>
      <c r="B43" s="5">
        <f>SUM(B3:B42)</f>
        <v>346222.79</v>
      </c>
      <c r="C43" s="21">
        <f>SUM(C3:C42)</f>
        <v>1</v>
      </c>
      <c r="D43" s="7" t="s">
        <v>46</v>
      </c>
      <c r="E43" s="5">
        <f>SUM(E3:E42)</f>
        <v>115603.26</v>
      </c>
    </row>
    <row r="45" spans="1:2" ht="12">
      <c r="A45" s="8" t="s">
        <v>61</v>
      </c>
      <c r="B45" s="9">
        <f>E43-B43</f>
        <v>-230619.52999999997</v>
      </c>
    </row>
    <row r="47" spans="1:5" ht="12">
      <c r="A47" s="11" t="s">
        <v>40</v>
      </c>
      <c r="B47" s="10">
        <f>B45</f>
        <v>-230619.52999999997</v>
      </c>
      <c r="D47" s="11" t="s">
        <v>40</v>
      </c>
      <c r="E47" s="10">
        <f>B45</f>
        <v>-230619.52999999997</v>
      </c>
    </row>
    <row r="48" spans="1:5" ht="12">
      <c r="A48" s="1"/>
      <c r="B48" s="4">
        <v>0</v>
      </c>
      <c r="D48" s="1"/>
      <c r="E48" s="4">
        <v>0</v>
      </c>
    </row>
    <row r="49" spans="1:5" ht="12">
      <c r="A49" s="1"/>
      <c r="B49" s="4">
        <v>0</v>
      </c>
      <c r="D49" s="1"/>
      <c r="E49" s="4">
        <v>0</v>
      </c>
    </row>
    <row r="50" spans="1:5" ht="12">
      <c r="A50" s="13" t="s">
        <v>51</v>
      </c>
      <c r="B50" s="14">
        <v>70000</v>
      </c>
      <c r="D50" s="13" t="s">
        <v>51</v>
      </c>
      <c r="E50" s="14">
        <v>70000</v>
      </c>
    </row>
    <row r="51" spans="1:7" ht="12">
      <c r="A51" s="1"/>
      <c r="B51" s="4">
        <v>0</v>
      </c>
      <c r="D51" s="1"/>
      <c r="E51" s="4">
        <v>0</v>
      </c>
      <c r="G51" s="17" t="s">
        <v>88</v>
      </c>
    </row>
    <row r="52" spans="1:7" ht="12">
      <c r="A52" s="13" t="s">
        <v>48</v>
      </c>
      <c r="B52" s="14">
        <v>-48838.26</v>
      </c>
      <c r="D52" s="13" t="s">
        <v>62</v>
      </c>
      <c r="E52" s="14">
        <v>481769.99</v>
      </c>
      <c r="G52" s="14">
        <f>-(B52+B53+B54+B55+B56)+(E52+E53+E54+E55)</f>
        <v>423577.37</v>
      </c>
    </row>
    <row r="53" spans="1:5" ht="12">
      <c r="A53" s="1" t="s">
        <v>76</v>
      </c>
      <c r="B53" s="4">
        <v>-15850.97</v>
      </c>
      <c r="D53" s="1" t="s">
        <v>76</v>
      </c>
      <c r="E53" s="4">
        <v>-15850.97</v>
      </c>
    </row>
    <row r="54" spans="1:5" ht="12">
      <c r="A54" s="1" t="s">
        <v>77</v>
      </c>
      <c r="B54" s="4">
        <v>-26625</v>
      </c>
      <c r="D54" s="1" t="s">
        <v>77</v>
      </c>
      <c r="E54" s="4">
        <v>-26625</v>
      </c>
    </row>
    <row r="55" spans="1:5" ht="12">
      <c r="A55" s="1" t="s">
        <v>78</v>
      </c>
      <c r="B55" s="4">
        <v>-6136.58</v>
      </c>
      <c r="D55" s="1" t="s">
        <v>78</v>
      </c>
      <c r="E55" s="4">
        <v>-6136.58</v>
      </c>
    </row>
    <row r="56" spans="1:7" ht="12">
      <c r="A56" s="1" t="s">
        <v>81</v>
      </c>
      <c r="B56" s="4">
        <v>107030.88</v>
      </c>
      <c r="D56" s="1"/>
      <c r="E56" s="4"/>
      <c r="G56" s="17" t="s">
        <v>91</v>
      </c>
    </row>
    <row r="57" spans="1:7" ht="12">
      <c r="A57" s="13" t="s">
        <v>49</v>
      </c>
      <c r="B57" s="14">
        <v>-100826.23</v>
      </c>
      <c r="D57" s="13" t="s">
        <v>63</v>
      </c>
      <c r="E57" s="14">
        <v>125635.52</v>
      </c>
      <c r="G57" s="14">
        <f>-(B57+B58+B59+B60)+(E57+E58+E59)</f>
        <v>180781.34</v>
      </c>
    </row>
    <row r="58" spans="1:5" ht="12">
      <c r="A58" s="1" t="s">
        <v>79</v>
      </c>
      <c r="B58" s="4">
        <v>-11247.34</v>
      </c>
      <c r="D58" s="1" t="s">
        <v>79</v>
      </c>
      <c r="E58" s="4">
        <v>-11247.34</v>
      </c>
    </row>
    <row r="59" spans="1:5" ht="12">
      <c r="A59" s="1" t="s">
        <v>80</v>
      </c>
      <c r="B59" s="4">
        <v>-3700</v>
      </c>
      <c r="D59" s="1" t="s">
        <v>80</v>
      </c>
      <c r="E59" s="4">
        <v>-3700</v>
      </c>
    </row>
    <row r="60" spans="1:7" ht="12">
      <c r="A60" s="1" t="s">
        <v>82</v>
      </c>
      <c r="B60" s="4">
        <v>45680.41</v>
      </c>
      <c r="D60" s="1"/>
      <c r="E60" s="4"/>
      <c r="G60" s="1" t="s">
        <v>89</v>
      </c>
    </row>
    <row r="61" spans="1:7" ht="12">
      <c r="A61" s="13" t="s">
        <v>50</v>
      </c>
      <c r="B61" s="14">
        <v>-226218.84</v>
      </c>
      <c r="D61" s="13" t="s">
        <v>64</v>
      </c>
      <c r="E61" s="14">
        <v>600897.12</v>
      </c>
      <c r="G61" s="14">
        <f>-(B61+B62+B63+B64)+(E61+E62+E63)</f>
        <v>660275.45</v>
      </c>
    </row>
    <row r="62" spans="1:5" ht="12">
      <c r="A62" s="1" t="s">
        <v>84</v>
      </c>
      <c r="B62" s="4">
        <v>-9100</v>
      </c>
      <c r="D62" s="1" t="s">
        <v>84</v>
      </c>
      <c r="E62" s="4">
        <v>-9100</v>
      </c>
    </row>
    <row r="63" spans="1:5" ht="12">
      <c r="A63" s="1" t="s">
        <v>85</v>
      </c>
      <c r="B63" s="4">
        <v>-36250</v>
      </c>
      <c r="D63" s="1" t="s">
        <v>85</v>
      </c>
      <c r="E63" s="4">
        <v>-36250</v>
      </c>
    </row>
    <row r="64" spans="1:5" ht="12">
      <c r="A64" s="1" t="s">
        <v>83</v>
      </c>
      <c r="B64" s="4">
        <v>166840.51</v>
      </c>
      <c r="D64" s="1"/>
      <c r="E64" s="4">
        <v>0</v>
      </c>
    </row>
    <row r="65" spans="1:5" ht="12">
      <c r="A65" s="1"/>
      <c r="B65" s="4">
        <v>0</v>
      </c>
      <c r="D65" s="1"/>
      <c r="E65" s="4">
        <v>0</v>
      </c>
    </row>
    <row r="66" spans="1:5" ht="12">
      <c r="A66" s="13" t="s">
        <v>41</v>
      </c>
      <c r="B66" s="14">
        <v>18</v>
      </c>
      <c r="D66" s="13" t="s">
        <v>41</v>
      </c>
      <c r="E66" s="14">
        <v>18</v>
      </c>
    </row>
    <row r="67" spans="1:5" ht="12">
      <c r="A67" s="13" t="s">
        <v>43</v>
      </c>
      <c r="B67" s="14">
        <v>865.48</v>
      </c>
      <c r="D67" s="13" t="s">
        <v>43</v>
      </c>
      <c r="E67" s="14">
        <v>865.48</v>
      </c>
    </row>
    <row r="68" spans="1:5" ht="12">
      <c r="A68" s="1" t="s">
        <v>44</v>
      </c>
      <c r="B68" s="4">
        <v>0</v>
      </c>
      <c r="D68" s="1" t="s">
        <v>44</v>
      </c>
      <c r="E68" s="4">
        <v>0</v>
      </c>
    </row>
    <row r="69" spans="1:7" ht="12">
      <c r="A69" s="1" t="s">
        <v>87</v>
      </c>
      <c r="B69" s="4">
        <v>0</v>
      </c>
      <c r="D69" s="1"/>
      <c r="E69" s="4"/>
      <c r="G69" s="28" t="s">
        <v>90</v>
      </c>
    </row>
    <row r="70" spans="1:7" ht="12">
      <c r="A70" s="12" t="s">
        <v>94</v>
      </c>
      <c r="B70" s="9">
        <f>SUM(B47:B69)</f>
        <v>-324977.47</v>
      </c>
      <c r="D70" s="12" t="s">
        <v>95</v>
      </c>
      <c r="E70" s="9">
        <f>SUM(E47:E68)</f>
        <v>939656.69</v>
      </c>
      <c r="G70" s="29">
        <f>G52+G57+G61</f>
        <v>1264634.16</v>
      </c>
    </row>
    <row r="72" spans="1:6" ht="12">
      <c r="A72" s="18" t="s">
        <v>70</v>
      </c>
      <c r="B72" s="5">
        <v>0</v>
      </c>
      <c r="C72" s="23">
        <v>0.275</v>
      </c>
      <c r="D72" s="18" t="s">
        <v>70</v>
      </c>
      <c r="E72" s="5">
        <f>E70*-F72</f>
        <v>-258405.58975</v>
      </c>
      <c r="F72" s="23">
        <v>0.275</v>
      </c>
    </row>
    <row r="73" spans="1:6" ht="12">
      <c r="A73" s="18" t="s">
        <v>71</v>
      </c>
      <c r="B73" s="5">
        <v>0</v>
      </c>
      <c r="C73" s="23">
        <v>0.039</v>
      </c>
      <c r="D73" s="18" t="s">
        <v>71</v>
      </c>
      <c r="E73" s="5">
        <f>E70*-F73</f>
        <v>-36646.610909999996</v>
      </c>
      <c r="F73" s="23">
        <v>0.039</v>
      </c>
    </row>
    <row r="74" spans="1:5" ht="12">
      <c r="A74" s="22"/>
      <c r="B74" s="5">
        <f>SUM(B72:B73)</f>
        <v>0</v>
      </c>
      <c r="D74" s="22"/>
      <c r="E74" s="5">
        <f>SUM(E72:E73)</f>
        <v>-295052.20066000003</v>
      </c>
    </row>
    <row r="75" spans="4:5" ht="12">
      <c r="D75" s="24" t="s">
        <v>72</v>
      </c>
      <c r="E75" s="5">
        <f>E83</f>
        <v>47525.5783400085</v>
      </c>
    </row>
    <row r="76" spans="4:5" ht="12">
      <c r="D76" s="26" t="s">
        <v>75</v>
      </c>
      <c r="E76" s="5">
        <f>SUM(E74:E75)</f>
        <v>-247526.62231999153</v>
      </c>
    </row>
    <row r="77" spans="1:2" ht="12">
      <c r="A77" s="12" t="s">
        <v>96</v>
      </c>
      <c r="B77" s="9">
        <f>-B70+E70</f>
        <v>1264634.16</v>
      </c>
    </row>
    <row r="79" ht="12">
      <c r="A79" s="31" t="s">
        <v>69</v>
      </c>
    </row>
    <row r="80" spans="1:5" ht="12">
      <c r="A80" s="1" t="s">
        <v>65</v>
      </c>
      <c r="B80" s="32">
        <v>3385989.43</v>
      </c>
      <c r="C80" s="23">
        <v>0.03</v>
      </c>
      <c r="D80" s="1" t="s">
        <v>73</v>
      </c>
      <c r="E80" s="5">
        <f>B80*C80</f>
        <v>101579.6829</v>
      </c>
    </row>
    <row r="81" spans="1:5" ht="12">
      <c r="A81" s="1" t="s">
        <v>66</v>
      </c>
      <c r="B81" s="32">
        <v>-683000</v>
      </c>
      <c r="D81" s="1" t="s">
        <v>67</v>
      </c>
      <c r="E81" s="25">
        <v>1000</v>
      </c>
    </row>
    <row r="82" spans="1:5" ht="12">
      <c r="A82" s="15" t="s">
        <v>92</v>
      </c>
      <c r="B82" s="33">
        <f>SUM(B80:B81)</f>
        <v>2702989.43</v>
      </c>
      <c r="D82" s="1" t="s">
        <v>74</v>
      </c>
      <c r="E82" s="30">
        <v>467.865</v>
      </c>
    </row>
    <row r="83" spans="1:5" ht="12">
      <c r="A83" s="1" t="s">
        <v>67</v>
      </c>
      <c r="B83" s="34">
        <v>1000</v>
      </c>
      <c r="E83" s="5">
        <f>E80/E81*E82</f>
        <v>47525.5783400085</v>
      </c>
    </row>
    <row r="84" spans="1:5" ht="12">
      <c r="A84" s="1" t="s">
        <v>68</v>
      </c>
      <c r="B84" s="34">
        <v>467.865</v>
      </c>
      <c r="E84" s="27"/>
    </row>
    <row r="85" spans="2:5" ht="12">
      <c r="B85" s="9">
        <f>B82/B83*B84</f>
        <v>1264634.14966695</v>
      </c>
      <c r="E85" s="27"/>
    </row>
    <row r="90" ht="12">
      <c r="E90" s="6"/>
    </row>
    <row r="93" ht="12">
      <c r="F93" s="6"/>
    </row>
    <row r="94" ht="12">
      <c r="B94" s="6"/>
    </row>
    <row r="95" ht="12">
      <c r="B95" s="6"/>
    </row>
    <row r="96" ht="12">
      <c r="B96" s="6"/>
    </row>
    <row r="97" ht="12">
      <c r="B97" s="6"/>
    </row>
    <row r="99" ht="12">
      <c r="B99" s="6"/>
    </row>
  </sheetData>
  <sheetProtection/>
  <printOptions/>
  <pageMargins left="0.35" right="0.2" top="1" bottom="1" header="0.5" footer="0.5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Impresa Fortini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PCContabilità</dc:creator>
  <cp:keywords/>
  <dc:description/>
  <cp:lastModifiedBy>Pippo Fo</cp:lastModifiedBy>
  <cp:lastPrinted>2017-01-03T09:28:35Z</cp:lastPrinted>
  <dcterms:created xsi:type="dcterms:W3CDTF">2008-05-09T08:42:35Z</dcterms:created>
  <dcterms:modified xsi:type="dcterms:W3CDTF">2017-01-12T12:00:07Z</dcterms:modified>
  <cp:category/>
  <cp:version/>
  <cp:contentType/>
  <cp:contentStatus/>
</cp:coreProperties>
</file>