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40" yWindow="0" windowWidth="30160" windowHeight="13560" tabRatio="777" firstSheet="8" activeTab="11"/>
  </bookViews>
  <sheets>
    <sheet name="31_12_2013" sheetId="1" r:id="rId1"/>
    <sheet name="31_12_2014" sheetId="2" r:id="rId2"/>
    <sheet name="31_12_2015" sheetId="3" r:id="rId3"/>
    <sheet name="costi costruzione 31_12_2013" sheetId="4" r:id="rId4"/>
    <sheet name="costi costruzione_31_12_2014" sheetId="5" r:id="rId5"/>
    <sheet name="costi costruzione_31_12_2015" sheetId="6" r:id="rId6"/>
    <sheet name="costi costruzione 30_11_2016" sheetId="7" r:id="rId7"/>
    <sheet name="TOT. costi costruz_30_11_2016" sheetId="8" r:id="rId8"/>
    <sheet name="costi costruzione_30_11_2016" sheetId="9" r:id="rId9"/>
    <sheet name="dett.mastrini" sheetId="10" r:id="rId10"/>
    <sheet name="costi agg.e mastrini" sheetId="11" r:id="rId11"/>
    <sheet name="ricavi_su_costruzione_millesimi" sheetId="12" r:id="rId12"/>
    <sheet name="perdite fiscali" sheetId="13" r:id="rId13"/>
    <sheet name="FP MONT. 30_11_2016" sheetId="14" r:id="rId14"/>
    <sheet name="FIDEJ_COSTO_CLIENTE" sheetId="15" r:id="rId15"/>
    <sheet name="MEDIAZ_COSTO_CLIENTE" sheetId="16" r:id="rId16"/>
    <sheet name="post.decennale" sheetId="17" r:id="rId17"/>
    <sheet name="penali" sheetId="18" r:id="rId18"/>
  </sheets>
  <definedNames>
    <definedName name="_xlnm.Print_Area" localSheetId="0">'31_12_2013'!$A$1:$J$29</definedName>
    <definedName name="_xlnm.Print_Area" localSheetId="1">'31_12_2014'!$A$1:$H$40</definedName>
    <definedName name="_xlnm.Print_Area" localSheetId="2">'31_12_2015'!$A$1:$H$64</definedName>
    <definedName name="_xlnm.Print_Area" localSheetId="10">'costi agg.e mastrini'!$A$1:$F$56</definedName>
    <definedName name="_xlnm.Print_Area" localSheetId="6">'costi costruzione 30_11_2016'!$A$1:$H$47</definedName>
    <definedName name="_xlnm.Print_Area" localSheetId="3">'costi costruzione 31_12_2013'!$A$1:$J$29</definedName>
    <definedName name="_xlnm.Print_Area" localSheetId="8">'costi costruzione_30_11_2016'!$A$1:$F$48</definedName>
    <definedName name="_xlnm.Print_Area" localSheetId="4">'costi costruzione_31_12_2014'!$A$1:$H$40</definedName>
    <definedName name="_xlnm.Print_Area" localSheetId="5">'costi costruzione_31_12_2015'!$A$1:$H$55</definedName>
    <definedName name="_xlnm.Print_Area" localSheetId="14">'FIDEJ_COSTO_CLIENTE'!$A$1:$G$16</definedName>
    <definedName name="_xlnm.Print_Area" localSheetId="13">'FP MONT. 30_11_2016'!$A$1:$G$17</definedName>
    <definedName name="_xlnm.Print_Area" localSheetId="15">'MEDIAZ_COSTO_CLIENTE'!$A$1:$E$30</definedName>
    <definedName name="_xlnm.Print_Area" localSheetId="12">'perdite fiscali'!$A$1:$K$70</definedName>
    <definedName name="_xlnm.Print_Area" localSheetId="11">'ricavi_su_costruzione_millesimi'!$A$1:$K$63</definedName>
    <definedName name="_xlnm.Print_Area" localSheetId="7">'TOT. costi costruz_30_11_2016'!$A$1:$G$34</definedName>
  </definedNames>
  <calcPr fullCalcOnLoad="1"/>
</workbook>
</file>

<file path=xl/sharedStrings.xml><?xml version="1.0" encoding="utf-8"?>
<sst xmlns="http://schemas.openxmlformats.org/spreadsheetml/2006/main" count="980" uniqueCount="438">
  <si>
    <t>IMMOBILE VICOLO MONTICELLI N. 4 - BOLOGNA (BO)</t>
  </si>
  <si>
    <t>RIMANENZE AL 31/12/2013</t>
  </si>
  <si>
    <t>valore di rimanenza al 01/01/2013</t>
  </si>
  <si>
    <t>incremento 2013:</t>
  </si>
  <si>
    <t>acquisto Immobile ( da immobilizzazioni al netto del fondo di amm.to )</t>
  </si>
  <si>
    <t>per inizio lavori di ristrutturazione ( vedi contratto appalto Imp.Melegari Srl)</t>
  </si>
  <si>
    <t>acquisto materiali vari</t>
  </si>
  <si>
    <t>consulenze tecniche e professionali</t>
  </si>
  <si>
    <t>oneri/concessioni/pratiche edilizie</t>
  </si>
  <si>
    <t>spese eliografiche/cataloghi/stampe</t>
  </si>
  <si>
    <t>polizza assicurativa postuma decennale</t>
  </si>
  <si>
    <t>mediazione per contratto di appalto Impresa Fortini Srl/Impresa Melegari Srl</t>
  </si>
  <si>
    <t>certificazioni varie</t>
  </si>
  <si>
    <t>Lavori in appalto a Impresa Melegari Srl al 31/12/2013</t>
  </si>
  <si>
    <t>riaddebito costi da Impresa Melegari a Impresa Fortini</t>
  </si>
  <si>
    <t>storno costi sostenuti da Imp.Fortini e riaddebitati a Imp.Melegari</t>
  </si>
  <si>
    <t>incremento costi "interni" 2013:</t>
  </si>
  <si>
    <t xml:space="preserve">compenso Amministratore </t>
  </si>
  <si>
    <t>inps lavoro autonomo per compenso amministratore</t>
  </si>
  <si>
    <t>ore operaio al costo - 360 ore per 28,570 €/ora</t>
  </si>
  <si>
    <t>ore impiegati al costo - 1.174 ore per 41,423 €/ora</t>
  </si>
  <si>
    <t>totale rimanenze al 31/12/2013</t>
  </si>
  <si>
    <t>immobile iscritto</t>
  </si>
  <si>
    <t>nelle immobilizzazioni</t>
  </si>
  <si>
    <t>totale costi sostenuti al 31/12/2013</t>
  </si>
  <si>
    <t>totale costi "interni" al 31/12/2013</t>
  </si>
  <si>
    <t>valore di rimanenza al 01/01/2014</t>
  </si>
  <si>
    <t>incremento 2014:</t>
  </si>
  <si>
    <t>carburante autocarro</t>
  </si>
  <si>
    <t>trasporti e noleggi</t>
  </si>
  <si>
    <t>Lavori in appalto a Impresa Melegari Srl al 15/11/2014</t>
  </si>
  <si>
    <t>riaddebito costi da Impresa Melegari a Impresa Fortini al 15/11/2014</t>
  </si>
  <si>
    <t>allacciamento utenze e consumi utenze</t>
  </si>
  <si>
    <t>consulenze legali cessazione appalto Melegari</t>
  </si>
  <si>
    <t>appalto MARCHI Impianti SpA</t>
  </si>
  <si>
    <t>appalto MAZZOCCHI Strutture in legno Srl</t>
  </si>
  <si>
    <t>appalto Edil Cinque Snc</t>
  </si>
  <si>
    <t>sicurezza e vigilanza cantiere</t>
  </si>
  <si>
    <t>appalto Isoltecnic Srl</t>
  </si>
  <si>
    <t>sopravv.passive da riaddebito Impresa Melegari srl anno 2013</t>
  </si>
  <si>
    <t>totale costi da schede contabilità al 31/12/2014</t>
  </si>
  <si>
    <t>storno costi sostenuti da Imp.Fortini e riaddeb. a Imp.Melegari comp.2014</t>
  </si>
  <si>
    <t>totale incremento schede contabilità 2014 al 31/12/2014</t>
  </si>
  <si>
    <t>INCREMENTO COSTI INTERNI esercizio 2014</t>
  </si>
  <si>
    <t xml:space="preserve">costo operaio 2014 - ( 380,50 ore x 35,01 €/ora ) </t>
  </si>
  <si>
    <t>Compenso Amministratore Esercizio 2014</t>
  </si>
  <si>
    <t>costo (ore lavorate) impiegati - 600 ore per 50,75 €/ora</t>
  </si>
  <si>
    <t>totale incremento COSTI INTERNI esercizio 2014</t>
  </si>
  <si>
    <t xml:space="preserve">totale rimanenze MONTICELLI al 31/12/2014 </t>
  </si>
  <si>
    <t>IMPRESA FORTINI SRL</t>
  </si>
  <si>
    <t>valore di rimanenza al 01/01/2015</t>
  </si>
  <si>
    <t>incremento 2015:</t>
  </si>
  <si>
    <t>acquisto materiali</t>
  </si>
  <si>
    <t>lavori di terzi e beni finiti</t>
  </si>
  <si>
    <t>spese varie autocarro</t>
  </si>
  <si>
    <t>oneri/concessioni/diritti/pratiche edilizie</t>
  </si>
  <si>
    <t>appalto Impresa Melegari Srl</t>
  </si>
  <si>
    <t>utenze varie e allacciamenti</t>
  </si>
  <si>
    <t>appalto MARCHI IMPIANTI SPA</t>
  </si>
  <si>
    <t>appalto MAZZOCCHI STRUTTURE IN LEGNO SRL</t>
  </si>
  <si>
    <t>appalto EDIL CINQUE SNC</t>
  </si>
  <si>
    <t>sicurezza/vigilanza cantiere</t>
  </si>
  <si>
    <t>appalto ISOLTECNIC SRL</t>
  </si>
  <si>
    <t>appalto LA PORTA E LE FINESTRE SRL</t>
  </si>
  <si>
    <t>omaggi ai clienti monticelli</t>
  </si>
  <si>
    <t>storno costo non incrementativo delle rimanenze</t>
  </si>
  <si>
    <t>impianto parcheggio - IDEALPARK SRL</t>
  </si>
  <si>
    <t>assicurazione rischi costruzione opere civili</t>
  </si>
  <si>
    <t>Box deposito e trasloco clienti</t>
  </si>
  <si>
    <t>violazioni - contravvenzioni cantiere</t>
  </si>
  <si>
    <t>soggiorno clienti x consegna posticipata</t>
  </si>
  <si>
    <t>lavori di tinteggiatura e verniciatura</t>
  </si>
  <si>
    <t>trasporto e smaltimento rifiuti</t>
  </si>
  <si>
    <t>costo fidejussione BATTISTINI/PALMA</t>
  </si>
  <si>
    <t>costo mediazione BATTISTINI/PALMA</t>
  </si>
  <si>
    <t>totale costi da schede contabilità al 31/12/2015</t>
  </si>
  <si>
    <t>storno risarcimento danno Colombo Francesco &amp; C. Srl</t>
  </si>
  <si>
    <t>totale incremento schede contabilità 2015 al 31/12/2015</t>
  </si>
  <si>
    <t>INCREMENTO COSTI INTERNI esercizio 2015</t>
  </si>
  <si>
    <t xml:space="preserve">costo operaio 2015 </t>
  </si>
  <si>
    <t>Compenso Amministratore Esercizio 2015</t>
  </si>
  <si>
    <t>costo (ore lavorate) impiegati - 580 ore per 46,16 €/ora</t>
  </si>
  <si>
    <t>totale incremento COSTI INTERNI esercizio 2015</t>
  </si>
  <si>
    <t>totale rimanenze MONTICELLI al 31/12/2015</t>
  </si>
  <si>
    <t>scarico vendite 2015 - Battistini/Palma</t>
  </si>
  <si>
    <t>cantina B</t>
  </si>
  <si>
    <t>sub.11</t>
  </si>
  <si>
    <t>appartam. 6</t>
  </si>
  <si>
    <t>posto auto 8</t>
  </si>
  <si>
    <t>sub.12</t>
  </si>
  <si>
    <t>millesimi venduti</t>
  </si>
  <si>
    <t>FORTINI PIERO</t>
  </si>
  <si>
    <t>fatture "MONTICELLI"</t>
  </si>
  <si>
    <t>data fatt.</t>
  </si>
  <si>
    <t>numero</t>
  </si>
  <si>
    <t>NS.PROT.</t>
  </si>
  <si>
    <t>periodo "competenza"</t>
  </si>
  <si>
    <t>imponibile</t>
  </si>
  <si>
    <t>IVA</t>
  </si>
  <si>
    <t>totale</t>
  </si>
  <si>
    <t>02/2014</t>
  </si>
  <si>
    <t>26/2014</t>
  </si>
  <si>
    <t>01/05/2013 - 31/12/2013</t>
  </si>
  <si>
    <t>04/2014</t>
  </si>
  <si>
    <t>107/2014</t>
  </si>
  <si>
    <t>01/01/2014 - 31/12/2014</t>
  </si>
  <si>
    <t>03/2015</t>
  </si>
  <si>
    <t>232/2015</t>
  </si>
  <si>
    <t>01/01/2015 - 30/06/2015</t>
  </si>
  <si>
    <t>01/2016</t>
  </si>
  <si>
    <t>49/2016</t>
  </si>
  <si>
    <t>01/07/2015 - 31/12/2015</t>
  </si>
  <si>
    <t>( portare a costo diretto all'atto della vendita )</t>
  </si>
  <si>
    <t xml:space="preserve">COSTO FIDEJUSSIONI PER CLIENTE </t>
  </si>
  <si>
    <t>VENDITE</t>
  </si>
  <si>
    <t>BATTISTINI / PALMA</t>
  </si>
  <si>
    <t>MATT PETRA JULIA</t>
  </si>
  <si>
    <t>CARAMAZZA NICOLA</t>
  </si>
  <si>
    <t>TREBBI SIMONA</t>
  </si>
  <si>
    <t>TOTALE COSTO</t>
  </si>
  <si>
    <t>COSTO MEDIAZIONI VENDITE MONTICELLI PER CLIENTE E PER ANNO DI VENDITA</t>
  </si>
  <si>
    <t>NS.</t>
  </si>
  <si>
    <t>BATTISTINI ANTONIO</t>
  </si>
  <si>
    <t>ZERBINI CHIARA</t>
  </si>
  <si>
    <t>189/2013</t>
  </si>
  <si>
    <t>PALMA SIMONETTA</t>
  </si>
  <si>
    <t>83/2014</t>
  </si>
  <si>
    <t>113/2015</t>
  </si>
  <si>
    <t>DEL GAUDIO RICCARDO</t>
  </si>
  <si>
    <t>54/2013</t>
  </si>
  <si>
    <t>ZERBINI CHIARA - acconto</t>
  </si>
  <si>
    <t>08/2016</t>
  </si>
  <si>
    <t>ZERBINI CHIARA - saldo</t>
  </si>
  <si>
    <t>09/2016</t>
  </si>
  <si>
    <t>MEDIAZIONE TREBBI SIMONA</t>
  </si>
  <si>
    <t>fatture registrate nel 2016</t>
  </si>
  <si>
    <t>mediazione avvenuta il 11/12/2015</t>
  </si>
  <si>
    <t xml:space="preserve">TOTALE COSTO MEDIAZIONI AL </t>
  </si>
  <si>
    <t>incremento 2016:</t>
  </si>
  <si>
    <t>polizza assicurativa "POSTUMA DECENNALE"</t>
  </si>
  <si>
    <t>appalto GAZZOTTI SPA</t>
  </si>
  <si>
    <t>appalto LINOLEUM BOLOGNA SRL</t>
  </si>
  <si>
    <t>INCREMENTO COSTI INTERNI esercizio 2016</t>
  </si>
  <si>
    <t xml:space="preserve">costo operaio 2016 </t>
  </si>
  <si>
    <t>Compenso Amministratore Esercizio 2016</t>
  </si>
  <si>
    <t>costo (ore lavorate) impiegati - 000 ore per 00,00 €/ora</t>
  </si>
  <si>
    <t>totale incremento COSTI INTERNI esercizio 2016</t>
  </si>
  <si>
    <t>costo POLIZZA postuma DECENNALE</t>
  </si>
  <si>
    <t>COSTO CANTIERE MONTICELLI</t>
  </si>
  <si>
    <t>COSTI AGGIUNTIVI:</t>
  </si>
  <si>
    <t>costo fidejussioni a favore clienti:</t>
  </si>
  <si>
    <t>Battistini Antonio / Palma Simonetta</t>
  </si>
  <si>
    <t>Caramazza Nicola</t>
  </si>
  <si>
    <t>Matt Petra Julia</t>
  </si>
  <si>
    <t>Trebbi Simona</t>
  </si>
  <si>
    <t>costo mediazioni vendite:</t>
  </si>
  <si>
    <t>storno n.a. Melegari - a saldo e stralcio definitivo</t>
  </si>
  <si>
    <t>PENALI VENDITA MATT P.J.</t>
  </si>
  <si>
    <t>INBOX:</t>
  </si>
  <si>
    <t>TRASLOCO</t>
  </si>
  <si>
    <t>SOGGIORNO GRENCI</t>
  </si>
  <si>
    <t>PENALE:</t>
  </si>
  <si>
    <t>Matt/Grenci</t>
  </si>
  <si>
    <t>Fortini/Matt</t>
  </si>
  <si>
    <t>Penali vendita MATT</t>
  </si>
  <si>
    <t>inbox</t>
  </si>
  <si>
    <t>trasloco</t>
  </si>
  <si>
    <t>soggiorno grenci</t>
  </si>
  <si>
    <t>spese autocarro</t>
  </si>
  <si>
    <t>appalto Impresa Melegari</t>
  </si>
  <si>
    <t>utenze varie ed allacciamenti</t>
  </si>
  <si>
    <t>consulenze legali ( Avv. Filipponi )</t>
  </si>
  <si>
    <t>appalto MARCHI IMPIANTI</t>
  </si>
  <si>
    <t>appalto MAZZOCCHI STRUTTURE IN LEGNO</t>
  </si>
  <si>
    <t>sicurezza / vigilanza cantiere</t>
  </si>
  <si>
    <t>impianto parcheggio IDEALPARK Srl</t>
  </si>
  <si>
    <t>assicurazione rischi RC cantieri edili</t>
  </si>
  <si>
    <t>violazioni/contravvenzioni Cantiere Monticelli</t>
  </si>
  <si>
    <t>appalto GAZZOTTI</t>
  </si>
  <si>
    <t>appalto LINOLEUM BOLOGNA</t>
  </si>
  <si>
    <t>polizza POSTUMA DECENNALE</t>
  </si>
  <si>
    <t>Omaggi ai clienti MONTICELLI</t>
  </si>
  <si>
    <t>costi da ricevere per "fine cantiere" (FP+FW)</t>
  </si>
  <si>
    <t>( costi che mi devono dare FP e FW )</t>
  </si>
  <si>
    <t>totale generale costi cantiere + costi "aggiuntivi"</t>
  </si>
  <si>
    <t>aslay</t>
  </si>
  <si>
    <t>gde</t>
  </si>
  <si>
    <t>biesse</t>
  </si>
  <si>
    <t>knauf</t>
  </si>
  <si>
    <t>off.meccanica leoni</t>
  </si>
  <si>
    <t>tematic</t>
  </si>
  <si>
    <t>ages spa</t>
  </si>
  <si>
    <t>montanari</t>
  </si>
  <si>
    <t>morandi</t>
  </si>
  <si>
    <t>colombo</t>
  </si>
  <si>
    <t>diecidieci - frau</t>
  </si>
  <si>
    <t>paese balocchi</t>
  </si>
  <si>
    <t>cacciavillani</t>
  </si>
  <si>
    <t>al srl</t>
  </si>
  <si>
    <t>eterna scale snc</t>
  </si>
  <si>
    <t>livelmass</t>
  </si>
  <si>
    <t>masterpav</t>
  </si>
  <si>
    <t>colombo francesco srl</t>
  </si>
  <si>
    <t>consulenze tecniche e</t>
  </si>
  <si>
    <t>professionali</t>
  </si>
  <si>
    <t>ssr emilia romagna</t>
  </si>
  <si>
    <t>asacert</t>
  </si>
  <si>
    <t>e2 project engineering</t>
  </si>
  <si>
    <t>Fortini Piero</t>
  </si>
  <si>
    <t>studio gamberini riva</t>
  </si>
  <si>
    <t>Michele Ghirardelli</t>
  </si>
  <si>
    <t>andrea ferrari design</t>
  </si>
  <si>
    <t>Emanuele Ghirardelli</t>
  </si>
  <si>
    <t>4 emme service spa</t>
  </si>
  <si>
    <t>Claudio Morara</t>
  </si>
  <si>
    <t>ft engineering srl</t>
  </si>
  <si>
    <t>Federico Arieti</t>
  </si>
  <si>
    <t>Asacert srl</t>
  </si>
  <si>
    <t>Giacomo Tricoli</t>
  </si>
  <si>
    <t>Marzocchi Giacomo snc</t>
  </si>
  <si>
    <t>bologna ponteggi srl</t>
  </si>
  <si>
    <t>Res Omnia srl</t>
  </si>
  <si>
    <t>off. Meccanica Leoni</t>
  </si>
  <si>
    <t>passo carraio</t>
  </si>
  <si>
    <t>scia</t>
  </si>
  <si>
    <t>sismica</t>
  </si>
  <si>
    <t>telone pubblicitario</t>
  </si>
  <si>
    <t>visura atto</t>
  </si>
  <si>
    <t>occupazione suolo pubblico</t>
  </si>
  <si>
    <t>imposta pubblicità</t>
  </si>
  <si>
    <t>agibilità</t>
  </si>
  <si>
    <t>numeri interni</t>
  </si>
  <si>
    <t>battistini</t>
  </si>
  <si>
    <t>matt</t>
  </si>
  <si>
    <t>caramazza</t>
  </si>
  <si>
    <t>trebbi</t>
  </si>
  <si>
    <t>€/millesimo</t>
  </si>
  <si>
    <t>list.pieno</t>
  </si>
  <si>
    <t>p.a. mecc.</t>
  </si>
  <si>
    <t>Ufficio</t>
  </si>
  <si>
    <t>appart. 2</t>
  </si>
  <si>
    <t>appart. 3+4</t>
  </si>
  <si>
    <t>appart. 5</t>
  </si>
  <si>
    <t>sub. 18</t>
  </si>
  <si>
    <t>sub. 15</t>
  </si>
  <si>
    <t>sub. 16</t>
  </si>
  <si>
    <t>sub. 13</t>
  </si>
  <si>
    <t>sub. 14</t>
  </si>
  <si>
    <t>sub. 20</t>
  </si>
  <si>
    <t>sub. 21</t>
  </si>
  <si>
    <t>autorim. 1</t>
  </si>
  <si>
    <t>autorim. 2</t>
  </si>
  <si>
    <t>costo</t>
  </si>
  <si>
    <t>vendita</t>
  </si>
  <si>
    <t>utile</t>
  </si>
  <si>
    <t>FP</t>
  </si>
  <si>
    <t>millesimi generali</t>
  </si>
  <si>
    <t>costituzione condominio e redazione tabelle millesimali</t>
  </si>
  <si>
    <t>costituzione condominio e tabelle millesimali</t>
  </si>
  <si>
    <t>costi aggiuntivi Monticelli dal 01/01/2013</t>
  </si>
  <si>
    <t>costo mediazioni per vendite</t>
  </si>
  <si>
    <t>costo fidejussioni a favore dei clienti</t>
  </si>
  <si>
    <t>penale MATT, non presente nei mastrini</t>
  </si>
  <si>
    <t>comet spa</t>
  </si>
  <si>
    <t>oneri/concessioni/passo carraio</t>
  </si>
  <si>
    <t>spese eliograf./cataloghi/stampe</t>
  </si>
  <si>
    <t>Elios Srl</t>
  </si>
  <si>
    <t>Aslay Plus Srl</t>
  </si>
  <si>
    <t>polizza postuma decennale</t>
  </si>
  <si>
    <t>Italiana Assicurazioni</t>
  </si>
  <si>
    <t>mediazione Imp.Fortini/Melegari</t>
  </si>
  <si>
    <t>Del Gaudio Riccardo</t>
  </si>
  <si>
    <t>Agenzia Casaclima Srl</t>
  </si>
  <si>
    <t>Ser.Sanitario Emilia Romagna</t>
  </si>
  <si>
    <t>Città Metropolitana di Bologna</t>
  </si>
  <si>
    <t>Appalto e costi Impresa Melegari</t>
  </si>
  <si>
    <t>riaddebito costi Melegari a Fortini</t>
  </si>
  <si>
    <t>riaddebito costi Fortini a Melegari</t>
  </si>
  <si>
    <t>112/2013</t>
  </si>
  <si>
    <t>126/2013</t>
  </si>
  <si>
    <t>172/2013</t>
  </si>
  <si>
    <t>196/2013</t>
  </si>
  <si>
    <t>197/2013</t>
  </si>
  <si>
    <t>41/2014</t>
  </si>
  <si>
    <t>42/2014</t>
  </si>
  <si>
    <t>61/2014</t>
  </si>
  <si>
    <t>76/2014</t>
  </si>
  <si>
    <t>92/2014</t>
  </si>
  <si>
    <t>127/2014</t>
  </si>
  <si>
    <t>129/2014</t>
  </si>
  <si>
    <t>162/2014</t>
  </si>
  <si>
    <t>163/2014</t>
  </si>
  <si>
    <t>164/2014</t>
  </si>
  <si>
    <t>n.a. 185/2014</t>
  </si>
  <si>
    <t>rit.a garanzia annullate scritt.priv.</t>
  </si>
  <si>
    <t>189/2014</t>
  </si>
  <si>
    <t>148/2015 - fatt.da ric.comp.2014</t>
  </si>
  <si>
    <t>76/2015</t>
  </si>
  <si>
    <t>n.a. 147/2015</t>
  </si>
  <si>
    <t>45/2015</t>
  </si>
  <si>
    <t>n.a. 207/2016</t>
  </si>
  <si>
    <t>totale costo Appalto Melegari</t>
  </si>
  <si>
    <t>51/2014</t>
  </si>
  <si>
    <t>195/2014</t>
  </si>
  <si>
    <t>fatt. emessa 66/2014</t>
  </si>
  <si>
    <t>nota accredito 251/2014</t>
  </si>
  <si>
    <t>171/2013</t>
  </si>
  <si>
    <t>utenze ed allacciamenti</t>
  </si>
  <si>
    <t>Enel distribuzione Spa</t>
  </si>
  <si>
    <t>Enel Energia Spa</t>
  </si>
  <si>
    <t>Hera Spa</t>
  </si>
  <si>
    <t>Telecom Italia Spa</t>
  </si>
  <si>
    <t>consulenze legali "Melegari"</t>
  </si>
  <si>
    <t>Filipponi</t>
  </si>
  <si>
    <t>1 SAL</t>
  </si>
  <si>
    <t>2 SAL</t>
  </si>
  <si>
    <t>3 SAL</t>
  </si>
  <si>
    <t>4 SAL</t>
  </si>
  <si>
    <t>5 SAL</t>
  </si>
  <si>
    <t>6 SAL</t>
  </si>
  <si>
    <t>7 SAL</t>
  </si>
  <si>
    <t>8 SAL</t>
  </si>
  <si>
    <t>appalto MAZZOCCHI Strutt.Legno</t>
  </si>
  <si>
    <t>La Patria Srl</t>
  </si>
  <si>
    <t>imp.parcheggio IDEAL PARK Srl</t>
  </si>
  <si>
    <t>assicuraz. Rischi RC cantieri edili</t>
  </si>
  <si>
    <t>Italiana assicurazioni</t>
  </si>
  <si>
    <t>violazioni/contravvenzioni cantiere</t>
  </si>
  <si>
    <t>appalto La PORTA e le FINESTRE SRL</t>
  </si>
  <si>
    <t>verbale "rumore" n. 67391</t>
  </si>
  <si>
    <t>lavori tinteggiatura e verniciatura</t>
  </si>
  <si>
    <t>La Decorazione Bolognese sas</t>
  </si>
  <si>
    <t>appalto GAZZOTTI SpA</t>
  </si>
  <si>
    <t>Venturi Autospurghi Srl</t>
  </si>
  <si>
    <t>appalto LINOLEUM Bologna</t>
  </si>
  <si>
    <t>costituz.condominio e tab.millesimali</t>
  </si>
  <si>
    <t>studio Regazzi Srl</t>
  </si>
  <si>
    <t>dettaglio mastrini "MONTICELLI" con fatture e costi registrati al:</t>
  </si>
  <si>
    <t>consulenze legali</t>
  </si>
  <si>
    <t>mediaz.1,5%</t>
  </si>
  <si>
    <t>01/01/2016 - 30/06/2016</t>
  </si>
  <si>
    <t>04/2016</t>
  </si>
  <si>
    <t>244/2016</t>
  </si>
  <si>
    <t>costo mediazioni su vendite 2016 - Matt + Caramazza + Trebbi</t>
  </si>
  <si>
    <t>costo fidejussioni su vendite 2016 - Matt + Caramazza + Trebbi</t>
  </si>
  <si>
    <t xml:space="preserve">gde </t>
  </si>
  <si>
    <t>ferrari remo</t>
  </si>
  <si>
    <t>e.r. lux srl</t>
  </si>
  <si>
    <t>Emanuele Tozzoli</t>
  </si>
  <si>
    <t>9 SAL</t>
  </si>
  <si>
    <t>totale costi aggiuntivi al 30/09/2016</t>
  </si>
  <si>
    <t>bonifacio luigi</t>
  </si>
  <si>
    <t>inbox Matt</t>
  </si>
  <si>
    <t>trasloco Matt</t>
  </si>
  <si>
    <t>soggiorno grenci/Matt</t>
  </si>
  <si>
    <t>totale costi aggiuntivi cantiere al 30/09/2016</t>
  </si>
  <si>
    <t>altri costi</t>
  </si>
  <si>
    <t>risarcimento danni FRABETTI</t>
  </si>
  <si>
    <t>fatture ricevute ma non registrate al 30/09/2016</t>
  </si>
  <si>
    <t>penale Matt non va indicata in quanto scontata dal prezzo di vendita</t>
  </si>
  <si>
    <t>risarcimento danni</t>
  </si>
  <si>
    <t>Frabetti</t>
  </si>
  <si>
    <t>non è un costo ma un mancato ricavo, in quanto scontato dal prezzo di vendita!</t>
  </si>
  <si>
    <t>storno sopravv.attiva Impresa Melegari Srl per storno e stralcio contratto appalto</t>
  </si>
  <si>
    <t>costo (ore lavorate) impiegati - 200 ore per 46,16 €/ora</t>
  </si>
  <si>
    <t>riaddebito costi Melegari a Impresa Fortini</t>
  </si>
  <si>
    <t>riaddebito costi Impresa Fortini a Melegari</t>
  </si>
  <si>
    <t>sopravv.passive riaddebito Impresa Melegari srl</t>
  </si>
  <si>
    <t>omaggi ai clienti Monticelli</t>
  </si>
  <si>
    <t>box deposito e trasloco clienti</t>
  </si>
  <si>
    <t>soggiorno clienti per consegna posticipata</t>
  </si>
  <si>
    <t>risarcimento danni Monticelli - ditta Colombo</t>
  </si>
  <si>
    <t>costo mediazioni su vendite Monticelli</t>
  </si>
  <si>
    <t>costo fidejussioni vendite Monticelli</t>
  </si>
  <si>
    <t>al 30/09/2016 ( registrati in contabilità)</t>
  </si>
  <si>
    <t>costo mediazioni previste su</t>
  </si>
  <si>
    <t xml:space="preserve">residuo immobili da vendere </t>
  </si>
  <si>
    <t>fidejussioni</t>
  </si>
  <si>
    <t>mediazioni</t>
  </si>
  <si>
    <t>sconto</t>
  </si>
  <si>
    <t>%</t>
  </si>
  <si>
    <t>ottobre</t>
  </si>
  <si>
    <t>novembre</t>
  </si>
  <si>
    <t>dicembre</t>
  </si>
  <si>
    <t>increm.</t>
  </si>
  <si>
    <t>N.A. Impresa Melegari Srl - saldo e stralcio</t>
  </si>
  <si>
    <t>lavori di tintegg.-DECORAZ. BOLOGNESE</t>
  </si>
  <si>
    <t>mediazione contratto appalto Fortini / Melegari</t>
  </si>
  <si>
    <t>oneri/concess./diritti/pratiche ed./passi carrai</t>
  </si>
  <si>
    <t>2016 al</t>
  </si>
  <si>
    <t>costi interni</t>
  </si>
  <si>
    <t>Compenso Amministratore Esercizio 2015 ( 1/3 di 44.100,00 )</t>
  </si>
  <si>
    <t>costi cantiere</t>
  </si>
  <si>
    <t>svalutazione effettuata</t>
  </si>
  <si>
    <t>costo cantiere con svalutazione</t>
  </si>
  <si>
    <t>costo cantiere senza svalutazione</t>
  </si>
  <si>
    <t>costi "COSTRUZIONE" cantiere MONTICELLI al 31/12/2013</t>
  </si>
  <si>
    <t xml:space="preserve">costi "COSTRUZIONE" cantiere MONTICELLI al 31/12/2014 </t>
  </si>
  <si>
    <t>costi "COSTRUZIONE" cantiere MONTICELLI al 31/12/2015</t>
  </si>
  <si>
    <t xml:space="preserve">Costi "COSTRUZIONE" </t>
  </si>
  <si>
    <t>Cantiere Monticelli dal 01/01/2013</t>
  </si>
  <si>
    <t xml:space="preserve">Costi "AGGIUNTIVI" </t>
  </si>
  <si>
    <t>mediazioni su vendite</t>
  </si>
  <si>
    <t>in quanto dedotta dal prezzo di vendita.</t>
  </si>
  <si>
    <t>non è considerato costo in quanto</t>
  </si>
  <si>
    <t>è "diventato" un mancato ricavo.</t>
  </si>
  <si>
    <t>mediazioni vendite Monticelli:</t>
  </si>
  <si>
    <t>Del Gaudio Riccardo (Caramazza)</t>
  </si>
  <si>
    <t>Zerbini Chiara (Battistini/Palma)</t>
  </si>
  <si>
    <t>Zerbini Chiara (Matt)</t>
  </si>
  <si>
    <t>Zerbini Chiara (Trebbi)</t>
  </si>
  <si>
    <t>fidejussioni a favore clienti Monticelli:</t>
  </si>
  <si>
    <t>Italiana Assicurazioni - Caramazza</t>
  </si>
  <si>
    <t>Italiana Assicurazioni - Battistini</t>
  </si>
  <si>
    <t>Italiana Assicurazioni - Matt</t>
  </si>
  <si>
    <t>Italiana Assicurazioni - Trebbi</t>
  </si>
  <si>
    <t>omaggi ai clienti Monticelli:</t>
  </si>
  <si>
    <t>Apple Retail Italia Srl - Battistini</t>
  </si>
  <si>
    <t>Box deposito e trasloco clienti:</t>
  </si>
  <si>
    <t>Eufente SpA - Inbox Italia</t>
  </si>
  <si>
    <t>Magini Massimo</t>
  </si>
  <si>
    <t>soggiorno clienti x consegna posticipata:</t>
  </si>
  <si>
    <t>Biancospino Srl - Grenci</t>
  </si>
  <si>
    <t>dettaglio mastrini:</t>
  </si>
  <si>
    <t>millesimi</t>
  </si>
  <si>
    <t>al 31/10/2016 ( registrati in contabilità)</t>
  </si>
  <si>
    <t>10 SAL</t>
  </si>
  <si>
    <t>acquisto Immobile rivalutato:</t>
  </si>
  <si>
    <t>totale costi PURI da schede contabilità al 30/11/2016</t>
  </si>
  <si>
    <t>al 30/11/2016 ( registrati in contabilità)</t>
  </si>
  <si>
    <t>ok a fatture o costi registrati al 30/11/2016</t>
  </si>
  <si>
    <t>spese condominiali al 30/04/2016-cantiere</t>
  </si>
  <si>
    <t>costi "COSTRUZIONE" cantiere MONTICELLI al 30/11/2016</t>
  </si>
  <si>
    <t>( fatture REGISTRATE al 30/11/2016 )</t>
  </si>
  <si>
    <t>totale costo "costruzione" al 30/11/2016</t>
  </si>
  <si>
    <t>costi Monticelli al 30/11/2016 prima di svalutazione</t>
  </si>
  <si>
    <t>costi Monticelli al 30/11/2016 dopo svalutazione</t>
  </si>
  <si>
    <t>( importo fatture REGISTRATE al 30/11/2016 )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</si>
</sst>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_ ;[Red]\-#,##0.00\ "/>
    <numFmt numFmtId="173" formatCode="#,##0.000"/>
    <numFmt numFmtId="174" formatCode="#,##0.0000"/>
    <numFmt numFmtId="175" formatCode="#,##0.000_ ;[Red]\-#,##0.000\ "/>
    <numFmt numFmtId="176" formatCode="h\.mm\.ss"/>
    <numFmt numFmtId="177" formatCode="[$-410]dddd\ d\ mmmm\ 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1" applyNumberFormat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4" fontId="1" fillId="34" borderId="17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4" fontId="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172" fontId="1" fillId="3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/>
    </xf>
    <xf numFmtId="172" fontId="4" fillId="38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172" fontId="0" fillId="39" borderId="10" xfId="0" applyNumberFormat="1" applyFont="1" applyFill="1" applyBorder="1" applyAlignment="1">
      <alignment/>
    </xf>
    <xf numFmtId="172" fontId="0" fillId="35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33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17" fontId="0" fillId="0" borderId="10" xfId="0" applyNumberFormat="1" applyBorder="1" applyAlignment="1" quotePrefix="1">
      <alignment horizontal="center"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4" fontId="1" fillId="37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172" fontId="1" fillId="40" borderId="10" xfId="0" applyNumberFormat="1" applyFont="1" applyFill="1" applyBorder="1" applyAlignment="1">
      <alignment/>
    </xf>
    <xf numFmtId="14" fontId="1" fillId="40" borderId="10" xfId="0" applyNumberFormat="1" applyFont="1" applyFill="1" applyBorder="1" applyAlignment="1">
      <alignment/>
    </xf>
    <xf numFmtId="14" fontId="1" fillId="41" borderId="17" xfId="0" applyNumberFormat="1" applyFont="1" applyFill="1" applyBorder="1" applyAlignment="1">
      <alignment/>
    </xf>
    <xf numFmtId="172" fontId="1" fillId="41" borderId="10" xfId="0" applyNumberFormat="1" applyFont="1" applyFill="1" applyBorder="1" applyAlignment="1">
      <alignment/>
    </xf>
    <xf numFmtId="14" fontId="1" fillId="41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14" fontId="1" fillId="37" borderId="10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14" fontId="1" fillId="33" borderId="17" xfId="0" applyNumberFormat="1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14" fontId="1" fillId="38" borderId="10" xfId="0" applyNumberFormat="1" applyFont="1" applyFill="1" applyBorder="1" applyAlignment="1">
      <alignment horizontal="center"/>
    </xf>
    <xf numFmtId="172" fontId="1" fillId="38" borderId="10" xfId="0" applyNumberFormat="1" applyFont="1" applyFill="1" applyBorder="1" applyAlignment="1">
      <alignment/>
    </xf>
    <xf numFmtId="172" fontId="1" fillId="39" borderId="10" xfId="0" applyNumberFormat="1" applyFont="1" applyFill="1" applyBorder="1" applyAlignment="1">
      <alignment/>
    </xf>
    <xf numFmtId="172" fontId="1" fillId="36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42" borderId="10" xfId="0" applyFont="1" applyFill="1" applyBorder="1" applyAlignment="1">
      <alignment/>
    </xf>
    <xf numFmtId="172" fontId="1" fillId="42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Border="1" applyAlignment="1">
      <alignment/>
    </xf>
    <xf numFmtId="175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5" fontId="1" fillId="34" borderId="10" xfId="0" applyNumberFormat="1" applyFont="1" applyFill="1" applyBorder="1" applyAlignment="1">
      <alignment/>
    </xf>
    <xf numFmtId="175" fontId="1" fillId="35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72" fontId="0" fillId="35" borderId="10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172" fontId="0" fillId="36" borderId="10" xfId="0" applyNumberFormat="1" applyFill="1" applyBorder="1" applyAlignment="1">
      <alignment/>
    </xf>
    <xf numFmtId="0" fontId="0" fillId="40" borderId="10" xfId="0" applyFill="1" applyBorder="1" applyAlignment="1">
      <alignment/>
    </xf>
    <xf numFmtId="172" fontId="0" fillId="40" borderId="10" xfId="0" applyNumberFormat="1" applyFill="1" applyBorder="1" applyAlignment="1">
      <alignment/>
    </xf>
    <xf numFmtId="172" fontId="0" fillId="42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42" borderId="10" xfId="0" applyFont="1" applyFill="1" applyBorder="1" applyAlignment="1">
      <alignment horizontal="center"/>
    </xf>
    <xf numFmtId="172" fontId="0" fillId="42" borderId="10" xfId="0" applyNumberFormat="1" applyFill="1" applyBorder="1" applyAlignment="1">
      <alignment/>
    </xf>
    <xf numFmtId="14" fontId="1" fillId="35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42" borderId="18" xfId="0" applyFont="1" applyFill="1" applyBorder="1" applyAlignment="1">
      <alignment horizontal="center"/>
    </xf>
    <xf numFmtId="172" fontId="9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4" fillId="42" borderId="10" xfId="0" applyFont="1" applyFill="1" applyBorder="1" applyAlignment="1">
      <alignment/>
    </xf>
    <xf numFmtId="172" fontId="4" fillId="42" borderId="10" xfId="0" applyNumberFormat="1" applyFont="1" applyFill="1" applyBorder="1" applyAlignment="1">
      <alignment/>
    </xf>
    <xf numFmtId="0" fontId="1" fillId="34" borderId="19" xfId="0" applyFont="1" applyFill="1" applyBorder="1" applyAlignment="1">
      <alignment/>
    </xf>
    <xf numFmtId="172" fontId="1" fillId="34" borderId="19" xfId="0" applyNumberFormat="1" applyFont="1" applyFill="1" applyBorder="1" applyAlignment="1">
      <alignment/>
    </xf>
    <xf numFmtId="0" fontId="1" fillId="40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172" fontId="1" fillId="42" borderId="10" xfId="0" applyNumberFormat="1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14" fontId="1" fillId="42" borderId="10" xfId="0" applyNumberFormat="1" applyFont="1" applyFill="1" applyBorder="1" applyAlignment="1">
      <alignment horizontal="center"/>
    </xf>
    <xf numFmtId="172" fontId="1" fillId="43" borderId="10" xfId="0" applyNumberFormat="1" applyFont="1" applyFill="1" applyBorder="1" applyAlignment="1">
      <alignment/>
    </xf>
    <xf numFmtId="172" fontId="1" fillId="42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4" fontId="9" fillId="34" borderId="10" xfId="0" applyNumberFormat="1" applyFont="1" applyFill="1" applyBorder="1" applyAlignment="1">
      <alignment horizontal="center"/>
    </xf>
    <xf numFmtId="0" fontId="0" fillId="40" borderId="21" xfId="0" applyFill="1" applyBorder="1" applyAlignment="1">
      <alignment/>
    </xf>
    <xf numFmtId="0" fontId="0" fillId="40" borderId="22" xfId="0" applyFill="1" applyBorder="1" applyAlignment="1">
      <alignment/>
    </xf>
    <xf numFmtId="0" fontId="1" fillId="40" borderId="22" xfId="0" applyFont="1" applyFill="1" applyBorder="1" applyAlignment="1">
      <alignment/>
    </xf>
    <xf numFmtId="172" fontId="1" fillId="40" borderId="23" xfId="0" applyNumberFormat="1" applyFont="1" applyFill="1" applyBorder="1" applyAlignment="1">
      <alignment horizontal="center"/>
    </xf>
    <xf numFmtId="10" fontId="0" fillId="0" borderId="10" xfId="0" applyNumberFormat="1" applyBorder="1" applyAlignment="1">
      <alignment/>
    </xf>
    <xf numFmtId="10" fontId="8" fillId="0" borderId="10" xfId="0" applyNumberFormat="1" applyFont="1" applyBorder="1" applyAlignment="1">
      <alignment/>
    </xf>
    <xf numFmtId="14" fontId="1" fillId="34" borderId="10" xfId="0" applyNumberFormat="1" applyFont="1" applyFill="1" applyBorder="1" applyAlignment="1">
      <alignment/>
    </xf>
    <xf numFmtId="0" fontId="1" fillId="42" borderId="20" xfId="0" applyFont="1" applyFill="1" applyBorder="1" applyAlignment="1">
      <alignment horizontal="center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J29"/>
  <sheetViews>
    <sheetView workbookViewId="0" topLeftCell="A1">
      <selection activeCell="K21" sqref="K21"/>
    </sheetView>
  </sheetViews>
  <sheetFormatPr defaultColWidth="8.8515625" defaultRowHeight="12.75"/>
  <cols>
    <col min="1" max="7" width="8.8515625" style="0" customWidth="1"/>
    <col min="8" max="8" width="15.28125" style="0" bestFit="1" customWidth="1"/>
    <col min="9" max="9" width="8.8515625" style="0" customWidth="1"/>
    <col min="10" max="10" width="10.8515625" style="0" customWidth="1"/>
  </cols>
  <sheetData>
    <row r="2" spans="1:6" ht="12">
      <c r="A2" s="1" t="s">
        <v>0</v>
      </c>
      <c r="B2" s="1"/>
      <c r="C2" s="1"/>
      <c r="D2" s="1"/>
      <c r="E2" s="1"/>
      <c r="F2" s="1"/>
    </row>
    <row r="3" spans="2:4" ht="12">
      <c r="B3" s="1" t="s">
        <v>1</v>
      </c>
      <c r="C3" s="1"/>
      <c r="D3" s="1"/>
    </row>
    <row r="4" spans="9:10" ht="12">
      <c r="I4" s="15" t="s">
        <v>22</v>
      </c>
      <c r="J4" s="15"/>
    </row>
    <row r="5" spans="1:10" ht="12">
      <c r="A5" s="2" t="s">
        <v>2</v>
      </c>
      <c r="B5" s="2"/>
      <c r="C5" s="2"/>
      <c r="D5" s="2"/>
      <c r="H5" s="14">
        <v>0</v>
      </c>
      <c r="I5" s="15" t="s">
        <v>23</v>
      </c>
      <c r="J5" s="15"/>
    </row>
    <row r="6" spans="1:2" ht="12">
      <c r="A6" s="1" t="s">
        <v>3</v>
      </c>
      <c r="B6" s="1"/>
    </row>
    <row r="7" spans="1:7" ht="12">
      <c r="A7" s="3" t="s">
        <v>4</v>
      </c>
      <c r="B7" s="4"/>
      <c r="C7" s="4"/>
      <c r="D7" s="4"/>
      <c r="E7" s="4"/>
      <c r="F7" s="4"/>
      <c r="G7" s="5"/>
    </row>
    <row r="8" spans="1:8" ht="12">
      <c r="A8" s="6" t="s">
        <v>5</v>
      </c>
      <c r="B8" s="7"/>
      <c r="C8" s="7"/>
      <c r="D8" s="7"/>
      <c r="E8" s="7"/>
      <c r="F8" s="7"/>
      <c r="G8" s="8"/>
      <c r="H8" s="10">
        <v>3614967.25</v>
      </c>
    </row>
    <row r="9" spans="1:8" ht="12">
      <c r="A9" s="9" t="s">
        <v>6</v>
      </c>
      <c r="B9" s="9"/>
      <c r="C9" s="9"/>
      <c r="D9" s="9"/>
      <c r="E9" s="9"/>
      <c r="F9" s="9"/>
      <c r="G9" s="9"/>
      <c r="H9" s="10">
        <v>300</v>
      </c>
    </row>
    <row r="10" spans="1:8" ht="12">
      <c r="A10" s="9" t="s">
        <v>7</v>
      </c>
      <c r="B10" s="9"/>
      <c r="C10" s="9"/>
      <c r="D10" s="9"/>
      <c r="E10" s="9"/>
      <c r="F10" s="9"/>
      <c r="G10" s="9"/>
      <c r="H10" s="10">
        <v>120017.2</v>
      </c>
    </row>
    <row r="11" spans="1:8" ht="12">
      <c r="A11" s="9" t="s">
        <v>8</v>
      </c>
      <c r="B11" s="9"/>
      <c r="C11" s="9"/>
      <c r="D11" s="9"/>
      <c r="E11" s="9"/>
      <c r="F11" s="9"/>
      <c r="G11" s="9"/>
      <c r="H11" s="10">
        <v>62521.24</v>
      </c>
    </row>
    <row r="12" spans="1:8" ht="12">
      <c r="A12" s="9" t="s">
        <v>9</v>
      </c>
      <c r="B12" s="9"/>
      <c r="C12" s="9"/>
      <c r="D12" s="9"/>
      <c r="E12" s="9"/>
      <c r="F12" s="9"/>
      <c r="G12" s="9"/>
      <c r="H12" s="10">
        <v>209.22</v>
      </c>
    </row>
    <row r="13" spans="1:8" ht="12">
      <c r="A13" s="9" t="s">
        <v>10</v>
      </c>
      <c r="B13" s="9"/>
      <c r="C13" s="9"/>
      <c r="D13" s="9"/>
      <c r="E13" s="9"/>
      <c r="F13" s="9"/>
      <c r="G13" s="9"/>
      <c r="H13" s="10">
        <v>5040</v>
      </c>
    </row>
    <row r="14" spans="1:8" ht="12">
      <c r="A14" s="9" t="s">
        <v>11</v>
      </c>
      <c r="B14" s="9"/>
      <c r="C14" s="9"/>
      <c r="D14" s="9"/>
      <c r="E14" s="9"/>
      <c r="F14" s="9"/>
      <c r="G14" s="9"/>
      <c r="H14" s="10">
        <v>38000</v>
      </c>
    </row>
    <row r="15" spans="1:8" ht="12">
      <c r="A15" s="9" t="s">
        <v>12</v>
      </c>
      <c r="B15" s="9"/>
      <c r="C15" s="9"/>
      <c r="D15" s="9"/>
      <c r="E15" s="9"/>
      <c r="F15" s="9"/>
      <c r="G15" s="9"/>
      <c r="H15" s="10">
        <v>2200</v>
      </c>
    </row>
    <row r="16" spans="1:8" ht="12">
      <c r="A16" s="9" t="s">
        <v>13</v>
      </c>
      <c r="B16" s="9"/>
      <c r="C16" s="9"/>
      <c r="D16" s="9"/>
      <c r="E16" s="9"/>
      <c r="F16" s="9"/>
      <c r="G16" s="9"/>
      <c r="H16" s="10">
        <v>248643.66</v>
      </c>
    </row>
    <row r="17" spans="1:8" ht="12">
      <c r="A17" s="9" t="s">
        <v>14</v>
      </c>
      <c r="B17" s="9"/>
      <c r="C17" s="9"/>
      <c r="D17" s="9"/>
      <c r="E17" s="9"/>
      <c r="F17" s="9"/>
      <c r="G17" s="9"/>
      <c r="H17" s="10">
        <v>12981.52</v>
      </c>
    </row>
    <row r="18" ht="12">
      <c r="H18" s="11">
        <f>SUM(H8:H17)</f>
        <v>4104880.090000001</v>
      </c>
    </row>
    <row r="19" spans="1:8" ht="12">
      <c r="A19" s="12" t="s">
        <v>15</v>
      </c>
      <c r="B19" s="12"/>
      <c r="C19" s="12"/>
      <c r="D19" s="12"/>
      <c r="E19" s="12"/>
      <c r="F19" s="12"/>
      <c r="G19" s="12"/>
      <c r="H19" s="11">
        <v>-78186.46</v>
      </c>
    </row>
    <row r="20" spans="2:8" ht="12">
      <c r="B20" s="2" t="s">
        <v>24</v>
      </c>
      <c r="C20" s="2"/>
      <c r="D20" s="2"/>
      <c r="E20" s="2"/>
      <c r="F20" s="2"/>
      <c r="G20" s="2"/>
      <c r="H20" s="11">
        <f>SUM(H18:H19)</f>
        <v>4026693.630000001</v>
      </c>
    </row>
    <row r="22" spans="1:4" ht="12">
      <c r="A22" s="1" t="s">
        <v>16</v>
      </c>
      <c r="B22" s="1"/>
      <c r="C22" s="1"/>
      <c r="D22" s="1"/>
    </row>
    <row r="23" spans="1:8" ht="12">
      <c r="A23" s="9" t="s">
        <v>17</v>
      </c>
      <c r="B23" s="9"/>
      <c r="C23" s="9"/>
      <c r="D23" s="9"/>
      <c r="E23" s="9"/>
      <c r="F23" s="9"/>
      <c r="G23" s="9"/>
      <c r="H23" s="10">
        <v>43260</v>
      </c>
    </row>
    <row r="24" spans="1:8" ht="12">
      <c r="A24" s="9" t="s">
        <v>18</v>
      </c>
      <c r="B24" s="9"/>
      <c r="C24" s="9"/>
      <c r="D24" s="9"/>
      <c r="E24" s="9"/>
      <c r="F24" s="9"/>
      <c r="G24" s="9"/>
      <c r="H24" s="10">
        <v>1400.01</v>
      </c>
    </row>
    <row r="25" spans="1:8" ht="12">
      <c r="A25" s="9" t="s">
        <v>19</v>
      </c>
      <c r="B25" s="9"/>
      <c r="C25" s="9"/>
      <c r="D25" s="9"/>
      <c r="E25" s="9"/>
      <c r="F25" s="9"/>
      <c r="G25" s="9"/>
      <c r="H25" s="10">
        <v>10285.2</v>
      </c>
    </row>
    <row r="26" spans="1:8" ht="12">
      <c r="A26" s="9" t="s">
        <v>20</v>
      </c>
      <c r="B26" s="9"/>
      <c r="C26" s="9"/>
      <c r="D26" s="9"/>
      <c r="E26" s="9"/>
      <c r="F26" s="9"/>
      <c r="G26" s="9"/>
      <c r="H26" s="10">
        <v>48630.6</v>
      </c>
    </row>
    <row r="27" spans="2:8" ht="12">
      <c r="B27" s="2" t="s">
        <v>25</v>
      </c>
      <c r="C27" s="2"/>
      <c r="D27" s="2"/>
      <c r="E27" s="2"/>
      <c r="F27" s="2"/>
      <c r="G27" s="2"/>
      <c r="H27" s="11">
        <f>SUM(H23:H26)</f>
        <v>103575.81</v>
      </c>
    </row>
    <row r="29" spans="1:8" ht="15">
      <c r="A29" s="16" t="s">
        <v>21</v>
      </c>
      <c r="B29" s="16"/>
      <c r="C29" s="16"/>
      <c r="D29" s="16"/>
      <c r="E29" s="16"/>
      <c r="F29" s="16"/>
      <c r="G29" s="16"/>
      <c r="H29" s="13">
        <f>H20+H27</f>
        <v>4130269.440000001</v>
      </c>
    </row>
  </sheetData>
  <sheetProtection/>
  <printOptions/>
  <pageMargins left="0.29" right="0.29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D503"/>
  <sheetViews>
    <sheetView workbookViewId="0" topLeftCell="A75">
      <selection activeCell="D5" sqref="D5"/>
    </sheetView>
  </sheetViews>
  <sheetFormatPr defaultColWidth="8.8515625" defaultRowHeight="12.75"/>
  <cols>
    <col min="1" max="1" width="36.00390625" style="0" customWidth="1"/>
    <col min="2" max="2" width="11.28125" style="0" bestFit="1" customWidth="1"/>
    <col min="3" max="3" width="38.7109375" style="0" customWidth="1"/>
    <col min="4" max="4" width="19.421875" style="0" bestFit="1" customWidth="1"/>
    <col min="5" max="5" width="13.7109375" style="0" bestFit="1" customWidth="1"/>
  </cols>
  <sheetData>
    <row r="1" spans="1:4" ht="12.75">
      <c r="A1" s="92" t="s">
        <v>337</v>
      </c>
      <c r="B1" s="92"/>
      <c r="C1" s="92"/>
      <c r="D1" s="114">
        <v>42704</v>
      </c>
    </row>
    <row r="2" ht="12.75">
      <c r="D2" s="100">
        <f>B47+B91+B168+B193+B229+B245+B250+B254+B263+B308+B345+B350+B363+B377+B402+B407+B427+B454+B462+B467+B470+B480+B486+B489+B494+B499+B172+B503</f>
        <v>3151144.8299999996</v>
      </c>
    </row>
    <row r="3" ht="12">
      <c r="A3" s="44" t="s">
        <v>52</v>
      </c>
    </row>
    <row r="4" spans="1:2" ht="12">
      <c r="A4" s="17" t="s">
        <v>191</v>
      </c>
      <c r="B4" s="49">
        <v>3293</v>
      </c>
    </row>
    <row r="5" spans="1:2" ht="12">
      <c r="A5" s="17" t="s">
        <v>185</v>
      </c>
      <c r="B5" s="49">
        <v>300</v>
      </c>
    </row>
    <row r="6" spans="1:2" ht="12">
      <c r="A6" s="17" t="s">
        <v>187</v>
      </c>
      <c r="B6" s="49">
        <v>270</v>
      </c>
    </row>
    <row r="7" spans="1:2" ht="12">
      <c r="A7" s="17" t="s">
        <v>187</v>
      </c>
      <c r="B7" s="49">
        <v>620</v>
      </c>
    </row>
    <row r="8" spans="1:2" ht="12">
      <c r="A8" s="17" t="s">
        <v>197</v>
      </c>
      <c r="B8" s="49">
        <v>2946.77</v>
      </c>
    </row>
    <row r="9" spans="1:2" ht="12">
      <c r="A9" s="17" t="s">
        <v>194</v>
      </c>
      <c r="B9" s="49">
        <v>5256</v>
      </c>
    </row>
    <row r="10" spans="1:2" ht="12">
      <c r="A10" s="90" t="s">
        <v>263</v>
      </c>
      <c r="B10" s="49">
        <v>912.64</v>
      </c>
    </row>
    <row r="11" spans="1:2" ht="12">
      <c r="A11" s="90" t="s">
        <v>263</v>
      </c>
      <c r="B11" s="49">
        <v>330.59</v>
      </c>
    </row>
    <row r="12" spans="1:2" ht="12">
      <c r="A12" s="90" t="s">
        <v>263</v>
      </c>
      <c r="B12" s="49">
        <v>3861.73</v>
      </c>
    </row>
    <row r="13" spans="1:2" ht="12">
      <c r="A13" s="17" t="s">
        <v>195</v>
      </c>
      <c r="B13" s="49">
        <v>4969.35</v>
      </c>
    </row>
    <row r="14" spans="1:2" ht="12">
      <c r="A14" s="90" t="s">
        <v>195</v>
      </c>
      <c r="B14" s="49">
        <v>22515.35</v>
      </c>
    </row>
    <row r="15" spans="1:2" ht="12">
      <c r="A15" s="17" t="s">
        <v>186</v>
      </c>
      <c r="B15" s="49">
        <v>861.7</v>
      </c>
    </row>
    <row r="16" spans="1:2" ht="12">
      <c r="A16" s="17" t="s">
        <v>186</v>
      </c>
      <c r="B16" s="49">
        <v>352.5</v>
      </c>
    </row>
    <row r="17" spans="1:2" ht="12">
      <c r="A17" s="17" t="s">
        <v>186</v>
      </c>
      <c r="B17" s="49">
        <v>233.17</v>
      </c>
    </row>
    <row r="18" spans="1:2" ht="12">
      <c r="A18" s="17" t="s">
        <v>186</v>
      </c>
      <c r="B18" s="49">
        <v>1193.78</v>
      </c>
    </row>
    <row r="19" spans="1:2" ht="12">
      <c r="A19" s="17" t="s">
        <v>186</v>
      </c>
      <c r="B19" s="49">
        <v>455</v>
      </c>
    </row>
    <row r="20" spans="1:2" ht="12">
      <c r="A20" s="17" t="s">
        <v>186</v>
      </c>
      <c r="B20" s="49">
        <v>2146.59</v>
      </c>
    </row>
    <row r="21" spans="1:2" ht="12">
      <c r="A21" s="17" t="s">
        <v>186</v>
      </c>
      <c r="B21" s="49">
        <v>102.84</v>
      </c>
    </row>
    <row r="22" spans="1:2" ht="12">
      <c r="A22" s="17" t="s">
        <v>186</v>
      </c>
      <c r="B22" s="49">
        <v>2345.88</v>
      </c>
    </row>
    <row r="23" spans="1:2" ht="12">
      <c r="A23" s="17" t="s">
        <v>186</v>
      </c>
      <c r="B23" s="49">
        <v>1323.79</v>
      </c>
    </row>
    <row r="24" spans="1:2" ht="12">
      <c r="A24" s="17" t="s">
        <v>186</v>
      </c>
      <c r="B24" s="49">
        <v>382.82</v>
      </c>
    </row>
    <row r="25" spans="1:2" ht="12">
      <c r="A25" s="17" t="s">
        <v>345</v>
      </c>
      <c r="B25" s="49">
        <v>581.27</v>
      </c>
    </row>
    <row r="26" spans="1:2" ht="12">
      <c r="A26" s="17" t="s">
        <v>188</v>
      </c>
      <c r="B26" s="49">
        <v>1843.43</v>
      </c>
    </row>
    <row r="27" spans="1:2" ht="12">
      <c r="A27" s="17" t="s">
        <v>188</v>
      </c>
      <c r="B27" s="49">
        <v>803.1</v>
      </c>
    </row>
    <row r="28" spans="1:2" ht="12">
      <c r="A28" s="17" t="s">
        <v>192</v>
      </c>
      <c r="B28" s="49">
        <v>550</v>
      </c>
    </row>
    <row r="29" spans="1:2" ht="12">
      <c r="A29" s="17" t="s">
        <v>192</v>
      </c>
      <c r="B29" s="49">
        <v>900</v>
      </c>
    </row>
    <row r="30" spans="1:2" ht="12">
      <c r="A30" s="17" t="s">
        <v>192</v>
      </c>
      <c r="B30" s="49">
        <v>2150</v>
      </c>
    </row>
    <row r="31" spans="1:2" ht="12">
      <c r="A31" s="17" t="s">
        <v>192</v>
      </c>
      <c r="B31" s="49">
        <v>200</v>
      </c>
    </row>
    <row r="32" spans="1:2" ht="12">
      <c r="A32" s="17" t="s">
        <v>192</v>
      </c>
      <c r="B32" s="49">
        <v>550</v>
      </c>
    </row>
    <row r="33" spans="1:2" ht="12">
      <c r="A33" s="17" t="s">
        <v>192</v>
      </c>
      <c r="B33" s="49">
        <v>80</v>
      </c>
    </row>
    <row r="34" spans="1:2" ht="12">
      <c r="A34" s="17" t="s">
        <v>193</v>
      </c>
      <c r="B34" s="49">
        <v>7009.92</v>
      </c>
    </row>
    <row r="35" spans="1:2" ht="12">
      <c r="A35" s="17" t="s">
        <v>193</v>
      </c>
      <c r="B35" s="49">
        <v>980</v>
      </c>
    </row>
    <row r="36" spans="1:2" ht="12">
      <c r="A36" s="17" t="s">
        <v>193</v>
      </c>
      <c r="B36" s="49">
        <v>-207.27</v>
      </c>
    </row>
    <row r="37" spans="1:2" ht="12">
      <c r="A37" s="17" t="s">
        <v>193</v>
      </c>
      <c r="B37" s="49">
        <v>330</v>
      </c>
    </row>
    <row r="38" spans="1:2" ht="12">
      <c r="A38" s="17" t="s">
        <v>193</v>
      </c>
      <c r="B38" s="49">
        <v>1354.96</v>
      </c>
    </row>
    <row r="39" spans="1:2" ht="12">
      <c r="A39" s="17" t="s">
        <v>193</v>
      </c>
      <c r="B39" s="49">
        <v>1517.16</v>
      </c>
    </row>
    <row r="40" spans="1:2" ht="12">
      <c r="A40" s="17" t="s">
        <v>193</v>
      </c>
      <c r="B40" s="49">
        <v>15167.56</v>
      </c>
    </row>
    <row r="41" spans="1:2" ht="12">
      <c r="A41" s="17" t="s">
        <v>193</v>
      </c>
      <c r="B41" s="49">
        <v>10405.8</v>
      </c>
    </row>
    <row r="42" spans="1:2" ht="12">
      <c r="A42" s="17" t="s">
        <v>189</v>
      </c>
      <c r="B42" s="49">
        <v>2343.13</v>
      </c>
    </row>
    <row r="43" spans="1:2" ht="12">
      <c r="A43" s="17" t="s">
        <v>189</v>
      </c>
      <c r="B43" s="49">
        <v>56.75</v>
      </c>
    </row>
    <row r="44" spans="1:2" ht="12">
      <c r="A44" s="17" t="s">
        <v>196</v>
      </c>
      <c r="B44" s="49">
        <v>73</v>
      </c>
    </row>
    <row r="45" spans="1:2" ht="12">
      <c r="A45" s="17" t="s">
        <v>190</v>
      </c>
      <c r="B45" s="49">
        <v>57.2</v>
      </c>
    </row>
    <row r="46" spans="1:2" ht="12">
      <c r="A46" s="17" t="s">
        <v>190</v>
      </c>
      <c r="B46" s="49">
        <v>189</v>
      </c>
    </row>
    <row r="47" spans="2:3" ht="12">
      <c r="B47" s="11">
        <f>SUM(B4:B46)</f>
        <v>101608.51</v>
      </c>
      <c r="C47" s="1" t="s">
        <v>430</v>
      </c>
    </row>
    <row r="49" ht="12">
      <c r="A49" s="44" t="s">
        <v>53</v>
      </c>
    </row>
    <row r="50" spans="1:2" ht="12">
      <c r="A50" s="17" t="s">
        <v>198</v>
      </c>
      <c r="B50" s="49">
        <v>2408.4</v>
      </c>
    </row>
    <row r="51" spans="1:2" ht="12">
      <c r="A51" s="17" t="s">
        <v>198</v>
      </c>
      <c r="B51" s="49">
        <v>6199.6</v>
      </c>
    </row>
    <row r="52" spans="1:2" ht="12">
      <c r="A52" s="17" t="s">
        <v>198</v>
      </c>
      <c r="B52" s="49">
        <v>1962</v>
      </c>
    </row>
    <row r="53" spans="1:2" ht="12">
      <c r="A53" s="17" t="s">
        <v>198</v>
      </c>
      <c r="B53" s="49">
        <v>1100</v>
      </c>
    </row>
    <row r="54" spans="1:2" ht="12">
      <c r="A54" s="17" t="s">
        <v>198</v>
      </c>
      <c r="B54" s="49">
        <v>1100</v>
      </c>
    </row>
    <row r="55" spans="1:2" ht="12">
      <c r="A55" s="17" t="s">
        <v>198</v>
      </c>
      <c r="B55" s="49">
        <v>460</v>
      </c>
    </row>
    <row r="56" spans="1:2" ht="12">
      <c r="A56" s="17" t="s">
        <v>198</v>
      </c>
      <c r="B56" s="49">
        <v>3100</v>
      </c>
    </row>
    <row r="57" spans="1:2" ht="12">
      <c r="A57" s="17" t="s">
        <v>198</v>
      </c>
      <c r="B57" s="49">
        <v>13120</v>
      </c>
    </row>
    <row r="58" spans="1:2" ht="12">
      <c r="A58" s="17" t="s">
        <v>198</v>
      </c>
      <c r="B58" s="49">
        <v>168.8</v>
      </c>
    </row>
    <row r="59" spans="1:2" ht="12">
      <c r="A59" s="17" t="s">
        <v>198</v>
      </c>
      <c r="B59" s="49">
        <v>2800</v>
      </c>
    </row>
    <row r="60" spans="1:2" ht="12">
      <c r="A60" s="17" t="s">
        <v>198</v>
      </c>
      <c r="B60" s="49">
        <v>1100</v>
      </c>
    </row>
    <row r="61" spans="1:2" ht="12">
      <c r="A61" s="17" t="s">
        <v>198</v>
      </c>
      <c r="B61" s="49">
        <v>1100</v>
      </c>
    </row>
    <row r="62" spans="1:2" ht="12">
      <c r="A62" s="17" t="s">
        <v>198</v>
      </c>
      <c r="B62" s="49">
        <v>27200</v>
      </c>
    </row>
    <row r="63" spans="1:2" ht="12">
      <c r="A63" s="17" t="s">
        <v>198</v>
      </c>
      <c r="B63" s="49">
        <v>12000</v>
      </c>
    </row>
    <row r="64" spans="1:2" ht="12">
      <c r="A64" s="17" t="s">
        <v>198</v>
      </c>
      <c r="B64" s="49">
        <v>540</v>
      </c>
    </row>
    <row r="65" spans="1:2" ht="12">
      <c r="A65" s="17" t="s">
        <v>198</v>
      </c>
      <c r="B65" s="49">
        <v>5500</v>
      </c>
    </row>
    <row r="66" spans="1:2" ht="12">
      <c r="A66" s="17" t="s">
        <v>198</v>
      </c>
      <c r="B66" s="49">
        <v>1800</v>
      </c>
    </row>
    <row r="67" spans="1:2" ht="12">
      <c r="A67" s="17" t="s">
        <v>198</v>
      </c>
      <c r="B67" s="49">
        <v>600</v>
      </c>
    </row>
    <row r="68" spans="1:2" ht="12">
      <c r="A68" s="17" t="s">
        <v>351</v>
      </c>
      <c r="B68" s="49">
        <v>2320</v>
      </c>
    </row>
    <row r="69" spans="1:2" ht="12">
      <c r="A69" s="17" t="s">
        <v>202</v>
      </c>
      <c r="B69" s="49">
        <v>11330.73</v>
      </c>
    </row>
    <row r="70" spans="1:2" ht="12">
      <c r="A70" s="17" t="s">
        <v>202</v>
      </c>
      <c r="B70" s="49">
        <v>-9261.21</v>
      </c>
    </row>
    <row r="71" spans="1:2" ht="12">
      <c r="A71" s="17" t="s">
        <v>347</v>
      </c>
      <c r="B71" s="49">
        <v>3800</v>
      </c>
    </row>
    <row r="72" spans="1:2" ht="12">
      <c r="A72" s="17" t="s">
        <v>347</v>
      </c>
      <c r="B72" s="49">
        <v>3800</v>
      </c>
    </row>
    <row r="73" spans="1:2" ht="12">
      <c r="A73" s="17" t="s">
        <v>199</v>
      </c>
      <c r="B73" s="49">
        <v>6400</v>
      </c>
    </row>
    <row r="74" spans="1:2" ht="12">
      <c r="A74" s="17" t="s">
        <v>199</v>
      </c>
      <c r="B74" s="49">
        <v>8000.02</v>
      </c>
    </row>
    <row r="75" spans="1:2" ht="12">
      <c r="A75" s="17" t="s">
        <v>199</v>
      </c>
      <c r="B75" s="49">
        <v>4000.01</v>
      </c>
    </row>
    <row r="76" spans="1:2" ht="12">
      <c r="A76" s="17" t="s">
        <v>199</v>
      </c>
      <c r="B76" s="49">
        <v>4000</v>
      </c>
    </row>
    <row r="77" spans="1:2" ht="12">
      <c r="A77" s="17" t="s">
        <v>199</v>
      </c>
      <c r="B77" s="49">
        <v>4000.01</v>
      </c>
    </row>
    <row r="78" spans="1:2" ht="12">
      <c r="A78" s="17" t="s">
        <v>199</v>
      </c>
      <c r="B78" s="49">
        <v>7200.01</v>
      </c>
    </row>
    <row r="79" spans="1:2" ht="12">
      <c r="A79" s="17" t="s">
        <v>199</v>
      </c>
      <c r="B79" s="49">
        <v>8942</v>
      </c>
    </row>
    <row r="80" spans="1:2" ht="12">
      <c r="A80" s="17" t="s">
        <v>346</v>
      </c>
      <c r="B80" s="49">
        <v>4299.9</v>
      </c>
    </row>
    <row r="81" spans="1:2" ht="12">
      <c r="A81" s="17" t="s">
        <v>200</v>
      </c>
      <c r="B81" s="49">
        <v>900</v>
      </c>
    </row>
    <row r="82" spans="1:2" ht="12">
      <c r="A82" s="17" t="s">
        <v>200</v>
      </c>
      <c r="B82" s="49">
        <v>900</v>
      </c>
    </row>
    <row r="83" spans="1:2" ht="12">
      <c r="A83" s="17" t="s">
        <v>200</v>
      </c>
      <c r="B83" s="49">
        <v>3440</v>
      </c>
    </row>
    <row r="84" spans="1:2" ht="12">
      <c r="A84" s="17" t="s">
        <v>201</v>
      </c>
      <c r="B84" s="49">
        <v>4620</v>
      </c>
    </row>
    <row r="85" spans="1:2" ht="12">
      <c r="A85" s="17" t="s">
        <v>201</v>
      </c>
      <c r="B85" s="49">
        <v>10500</v>
      </c>
    </row>
    <row r="86" spans="1:2" ht="12">
      <c r="A86" s="17" t="s">
        <v>201</v>
      </c>
      <c r="B86" s="49">
        <v>1125</v>
      </c>
    </row>
    <row r="87" spans="1:2" ht="12">
      <c r="A87" s="17" t="s">
        <v>201</v>
      </c>
      <c r="B87" s="49">
        <v>1125</v>
      </c>
    </row>
    <row r="88" spans="1:2" ht="12">
      <c r="A88" s="17" t="s">
        <v>201</v>
      </c>
      <c r="B88" s="49">
        <v>1125</v>
      </c>
    </row>
    <row r="89" spans="1:2" ht="12">
      <c r="A89" s="17" t="s">
        <v>201</v>
      </c>
      <c r="B89" s="49">
        <v>27546</v>
      </c>
    </row>
    <row r="90" spans="1:2" ht="12">
      <c r="A90" s="17" t="s">
        <v>201</v>
      </c>
      <c r="B90" s="49">
        <v>13630</v>
      </c>
    </row>
    <row r="91" spans="2:3" ht="12">
      <c r="B91" s="11">
        <f>SUM(B50:B90)</f>
        <v>206001.27</v>
      </c>
      <c r="C91" s="1" t="s">
        <v>430</v>
      </c>
    </row>
    <row r="93" ht="12">
      <c r="A93" s="44" t="s">
        <v>203</v>
      </c>
    </row>
    <row r="94" ht="12">
      <c r="A94" s="44" t="s">
        <v>204</v>
      </c>
    </row>
    <row r="95" spans="1:2" ht="12">
      <c r="A95" s="17" t="s">
        <v>213</v>
      </c>
      <c r="B95" s="49">
        <v>3750</v>
      </c>
    </row>
    <row r="96" spans="1:2" ht="12">
      <c r="A96" s="17" t="s">
        <v>211</v>
      </c>
      <c r="B96" s="49">
        <v>300</v>
      </c>
    </row>
    <row r="97" spans="1:2" ht="12">
      <c r="A97" s="17" t="s">
        <v>206</v>
      </c>
      <c r="B97" s="49">
        <v>1175</v>
      </c>
    </row>
    <row r="98" spans="1:2" ht="12">
      <c r="A98" s="17" t="s">
        <v>206</v>
      </c>
      <c r="B98" s="49">
        <v>1175</v>
      </c>
    </row>
    <row r="99" spans="1:2" ht="12">
      <c r="A99" s="17" t="s">
        <v>206</v>
      </c>
      <c r="B99" s="49">
        <v>1175</v>
      </c>
    </row>
    <row r="100" spans="1:2" ht="12">
      <c r="A100" s="17" t="s">
        <v>217</v>
      </c>
      <c r="B100" s="49">
        <v>1175</v>
      </c>
    </row>
    <row r="101" spans="1:2" ht="12">
      <c r="A101" s="17" t="s">
        <v>214</v>
      </c>
      <c r="B101" s="49">
        <v>780</v>
      </c>
    </row>
    <row r="102" spans="1:2" ht="12">
      <c r="A102" s="17" t="s">
        <v>214</v>
      </c>
      <c r="B102" s="49">
        <v>780</v>
      </c>
    </row>
    <row r="103" spans="1:2" ht="12">
      <c r="A103" s="17" t="s">
        <v>207</v>
      </c>
      <c r="B103" s="49">
        <v>33696</v>
      </c>
    </row>
    <row r="104" spans="1:2" ht="12">
      <c r="A104" s="17" t="s">
        <v>207</v>
      </c>
      <c r="B104" s="49">
        <v>9828</v>
      </c>
    </row>
    <row r="105" spans="1:2" ht="12">
      <c r="A105" s="17" t="s">
        <v>207</v>
      </c>
      <c r="B105" s="49">
        <v>21840</v>
      </c>
    </row>
    <row r="106" spans="1:2" ht="12">
      <c r="A106" s="17" t="s">
        <v>207</v>
      </c>
      <c r="B106" s="49">
        <v>6843.2</v>
      </c>
    </row>
    <row r="107" spans="1:2" ht="12">
      <c r="A107" s="17" t="s">
        <v>207</v>
      </c>
      <c r="B107" s="49">
        <v>6349.2</v>
      </c>
    </row>
    <row r="108" spans="1:2" ht="12">
      <c r="A108" s="17" t="s">
        <v>207</v>
      </c>
      <c r="B108" s="49">
        <v>3286.4</v>
      </c>
    </row>
    <row r="109" spans="1:2" ht="12">
      <c r="A109" s="17" t="s">
        <v>207</v>
      </c>
      <c r="B109" s="49">
        <v>1173.12</v>
      </c>
    </row>
    <row r="110" spans="1:2" ht="12">
      <c r="A110" s="17" t="s">
        <v>207</v>
      </c>
      <c r="B110" s="49">
        <v>3286.4</v>
      </c>
    </row>
    <row r="111" spans="1:2" ht="12">
      <c r="A111" s="17" t="s">
        <v>207</v>
      </c>
      <c r="B111" s="49">
        <v>2631.2</v>
      </c>
    </row>
    <row r="112" spans="1:2" ht="12">
      <c r="A112" s="17" t="s">
        <v>207</v>
      </c>
      <c r="B112" s="49">
        <v>3286.4</v>
      </c>
    </row>
    <row r="113" spans="1:2" ht="12">
      <c r="A113" s="17" t="s">
        <v>207</v>
      </c>
      <c r="B113" s="49">
        <v>3286.4</v>
      </c>
    </row>
    <row r="114" spans="1:2" ht="12">
      <c r="A114" s="17" t="s">
        <v>207</v>
      </c>
      <c r="B114" s="49">
        <v>3286.4</v>
      </c>
    </row>
    <row r="115" spans="1:2" ht="12">
      <c r="A115" s="17" t="s">
        <v>207</v>
      </c>
      <c r="B115" s="49">
        <v>3286.4</v>
      </c>
    </row>
    <row r="116" spans="1:2" ht="12">
      <c r="A116" s="17" t="s">
        <v>207</v>
      </c>
      <c r="B116" s="49">
        <v>3286.4</v>
      </c>
    </row>
    <row r="117" spans="1:2" ht="12">
      <c r="A117" s="17" t="s">
        <v>207</v>
      </c>
      <c r="B117" s="49">
        <v>3286.4</v>
      </c>
    </row>
    <row r="118" spans="1:2" ht="12">
      <c r="A118" s="17" t="s">
        <v>207</v>
      </c>
      <c r="B118" s="49">
        <v>3286.4</v>
      </c>
    </row>
    <row r="119" spans="1:2" ht="12">
      <c r="A119" s="17" t="s">
        <v>207</v>
      </c>
      <c r="B119" s="49">
        <v>3286.4</v>
      </c>
    </row>
    <row r="120" spans="1:2" ht="12">
      <c r="A120" s="17" t="s">
        <v>207</v>
      </c>
      <c r="B120" s="49">
        <v>4050.8</v>
      </c>
    </row>
    <row r="121" spans="1:2" ht="12">
      <c r="A121" s="17" t="s">
        <v>207</v>
      </c>
      <c r="B121" s="49">
        <v>12480</v>
      </c>
    </row>
    <row r="122" spans="1:2" ht="12">
      <c r="A122" s="17" t="s">
        <v>207</v>
      </c>
      <c r="B122" s="49">
        <v>2496</v>
      </c>
    </row>
    <row r="123" spans="1:2" ht="12">
      <c r="A123" s="17" t="s">
        <v>212</v>
      </c>
      <c r="B123" s="49">
        <v>2625</v>
      </c>
    </row>
    <row r="124" spans="1:2" ht="12">
      <c r="A124" s="17" t="s">
        <v>212</v>
      </c>
      <c r="B124" s="49">
        <v>682.5</v>
      </c>
    </row>
    <row r="125" spans="1:2" ht="12">
      <c r="A125" s="17" t="s">
        <v>212</v>
      </c>
      <c r="B125" s="49">
        <v>109</v>
      </c>
    </row>
    <row r="126" spans="1:2" ht="12">
      <c r="A126" s="17" t="s">
        <v>212</v>
      </c>
      <c r="B126" s="49">
        <v>2625</v>
      </c>
    </row>
    <row r="127" spans="1:2" ht="12">
      <c r="A127" s="17" t="s">
        <v>212</v>
      </c>
      <c r="B127" s="49">
        <v>950</v>
      </c>
    </row>
    <row r="128" spans="1:2" ht="12">
      <c r="A128" s="17" t="s">
        <v>212</v>
      </c>
      <c r="B128" s="49">
        <v>315</v>
      </c>
    </row>
    <row r="129" spans="1:2" ht="12">
      <c r="A129" s="17" t="s">
        <v>212</v>
      </c>
      <c r="B129" s="49">
        <v>50</v>
      </c>
    </row>
    <row r="130" spans="1:2" ht="12">
      <c r="A130" s="17" t="s">
        <v>212</v>
      </c>
      <c r="B130" s="49">
        <v>2625</v>
      </c>
    </row>
    <row r="131" spans="1:2" ht="12">
      <c r="A131" s="17" t="s">
        <v>212</v>
      </c>
      <c r="B131" s="49">
        <v>470</v>
      </c>
    </row>
    <row r="132" spans="1:2" ht="12">
      <c r="A132" s="17" t="s">
        <v>348</v>
      </c>
      <c r="B132" s="49">
        <v>832</v>
      </c>
    </row>
    <row r="133" spans="1:2" ht="12">
      <c r="A133" s="17" t="s">
        <v>216</v>
      </c>
      <c r="B133" s="49">
        <v>790.4</v>
      </c>
    </row>
    <row r="134" spans="1:2" ht="12">
      <c r="A134" s="17" t="s">
        <v>208</v>
      </c>
      <c r="B134" s="49">
        <v>41600</v>
      </c>
    </row>
    <row r="135" spans="1:2" ht="12">
      <c r="A135" s="17" t="s">
        <v>208</v>
      </c>
      <c r="B135" s="49">
        <v>44720</v>
      </c>
    </row>
    <row r="136" spans="1:2" ht="12">
      <c r="A136" s="17" t="s">
        <v>208</v>
      </c>
      <c r="B136" s="49">
        <v>21000</v>
      </c>
    </row>
    <row r="137" spans="1:2" ht="12">
      <c r="A137" s="17" t="s">
        <v>208</v>
      </c>
      <c r="B137" s="49">
        <v>21000</v>
      </c>
    </row>
    <row r="138" spans="1:2" ht="12">
      <c r="A138" s="17" t="s">
        <v>208</v>
      </c>
      <c r="B138" s="49">
        <v>21000</v>
      </c>
    </row>
    <row r="139" spans="1:2" ht="12">
      <c r="A139" s="17" t="s">
        <v>215</v>
      </c>
      <c r="B139" s="49">
        <v>3640</v>
      </c>
    </row>
    <row r="140" spans="1:2" ht="12">
      <c r="A140" s="17" t="s">
        <v>218</v>
      </c>
      <c r="B140" s="49">
        <v>6240</v>
      </c>
    </row>
    <row r="141" spans="1:2" ht="12">
      <c r="A141" s="17" t="s">
        <v>218</v>
      </c>
      <c r="B141" s="49">
        <v>5200</v>
      </c>
    </row>
    <row r="142" spans="1:2" ht="12">
      <c r="A142" s="17" t="s">
        <v>218</v>
      </c>
      <c r="B142" s="49">
        <v>2600</v>
      </c>
    </row>
    <row r="143" spans="1:2" ht="12">
      <c r="A143" s="17" t="s">
        <v>210</v>
      </c>
      <c r="B143" s="49">
        <v>1820</v>
      </c>
    </row>
    <row r="144" spans="1:2" ht="12">
      <c r="A144" s="17" t="s">
        <v>210</v>
      </c>
      <c r="B144" s="49">
        <v>1820</v>
      </c>
    </row>
    <row r="145" spans="1:2" ht="12">
      <c r="A145" s="17" t="s">
        <v>210</v>
      </c>
      <c r="B145" s="49">
        <v>1820</v>
      </c>
    </row>
    <row r="146" spans="1:2" ht="12">
      <c r="A146" s="17" t="s">
        <v>210</v>
      </c>
      <c r="B146" s="49">
        <v>1820</v>
      </c>
    </row>
    <row r="147" spans="1:2" ht="12">
      <c r="A147" s="17" t="s">
        <v>210</v>
      </c>
      <c r="B147" s="49">
        <v>1820</v>
      </c>
    </row>
    <row r="148" spans="1:2" ht="12">
      <c r="A148" s="17" t="s">
        <v>210</v>
      </c>
      <c r="B148" s="49">
        <v>1820</v>
      </c>
    </row>
    <row r="149" spans="1:2" ht="12">
      <c r="A149" s="17" t="s">
        <v>210</v>
      </c>
      <c r="B149" s="49">
        <v>1820</v>
      </c>
    </row>
    <row r="150" spans="1:2" ht="12">
      <c r="A150" s="17" t="s">
        <v>210</v>
      </c>
      <c r="B150" s="49">
        <v>1820</v>
      </c>
    </row>
    <row r="151" spans="1:2" ht="12">
      <c r="A151" s="17" t="s">
        <v>210</v>
      </c>
      <c r="B151" s="49">
        <v>3120</v>
      </c>
    </row>
    <row r="152" spans="1:2" ht="12">
      <c r="A152" s="17" t="s">
        <v>210</v>
      </c>
      <c r="B152" s="49">
        <v>3120</v>
      </c>
    </row>
    <row r="153" spans="1:2" ht="12">
      <c r="A153" s="17" t="s">
        <v>210</v>
      </c>
      <c r="B153" s="49">
        <v>3120</v>
      </c>
    </row>
    <row r="154" spans="1:2" ht="12">
      <c r="A154" s="17" t="s">
        <v>210</v>
      </c>
      <c r="B154" s="49">
        <v>3120</v>
      </c>
    </row>
    <row r="155" spans="1:2" ht="12">
      <c r="A155" s="17" t="s">
        <v>210</v>
      </c>
      <c r="B155" s="49">
        <v>2574</v>
      </c>
    </row>
    <row r="156" spans="1:2" ht="12">
      <c r="A156" s="17" t="s">
        <v>210</v>
      </c>
      <c r="B156" s="49">
        <v>3120</v>
      </c>
    </row>
    <row r="157" spans="1:2" ht="12">
      <c r="A157" s="17" t="s">
        <v>210</v>
      </c>
      <c r="B157" s="49">
        <v>3120</v>
      </c>
    </row>
    <row r="158" spans="1:2" ht="12">
      <c r="A158" s="17" t="s">
        <v>210</v>
      </c>
      <c r="B158" s="49">
        <v>3120</v>
      </c>
    </row>
    <row r="159" spans="1:2" ht="12">
      <c r="A159" s="17" t="s">
        <v>210</v>
      </c>
      <c r="B159" s="49">
        <v>3120</v>
      </c>
    </row>
    <row r="160" spans="1:2" ht="12">
      <c r="A160" s="17" t="s">
        <v>210</v>
      </c>
      <c r="B160" s="49">
        <v>3120</v>
      </c>
    </row>
    <row r="161" spans="1:2" ht="12">
      <c r="A161" s="17" t="s">
        <v>210</v>
      </c>
      <c r="B161" s="49">
        <v>3120</v>
      </c>
    </row>
    <row r="162" spans="1:2" ht="12">
      <c r="A162" s="17" t="s">
        <v>210</v>
      </c>
      <c r="B162" s="49">
        <v>3120</v>
      </c>
    </row>
    <row r="163" spans="1:2" ht="12">
      <c r="A163" s="17" t="s">
        <v>210</v>
      </c>
      <c r="B163" s="49">
        <v>3120</v>
      </c>
    </row>
    <row r="164" spans="1:2" ht="12">
      <c r="A164" s="17" t="s">
        <v>210</v>
      </c>
      <c r="B164" s="49">
        <v>5200</v>
      </c>
    </row>
    <row r="165" spans="1:2" ht="12">
      <c r="A165" s="17" t="s">
        <v>210</v>
      </c>
      <c r="B165" s="49">
        <v>3120</v>
      </c>
    </row>
    <row r="166" spans="1:2" ht="12">
      <c r="A166" s="17" t="s">
        <v>205</v>
      </c>
      <c r="B166" s="49">
        <v>480</v>
      </c>
    </row>
    <row r="167" spans="1:2" ht="12">
      <c r="A167" s="17" t="s">
        <v>209</v>
      </c>
      <c r="B167" s="49">
        <v>3380</v>
      </c>
    </row>
    <row r="168" spans="2:3" ht="12">
      <c r="B168" s="11">
        <f>SUM(B95:B167)</f>
        <v>390389.4199999999</v>
      </c>
      <c r="C168" s="1" t="s">
        <v>430</v>
      </c>
    </row>
    <row r="170" ht="12">
      <c r="A170" s="44" t="s">
        <v>168</v>
      </c>
    </row>
    <row r="171" spans="1:2" ht="12">
      <c r="A171" s="17"/>
      <c r="B171" s="72">
        <v>184.42</v>
      </c>
    </row>
    <row r="172" spans="2:3" ht="12">
      <c r="B172" s="11">
        <f>SUM(B171)</f>
        <v>184.42</v>
      </c>
      <c r="C172" s="1" t="s">
        <v>430</v>
      </c>
    </row>
    <row r="174" ht="12">
      <c r="A174" s="44" t="s">
        <v>29</v>
      </c>
    </row>
    <row r="175" spans="1:2" ht="12">
      <c r="A175" s="17" t="s">
        <v>220</v>
      </c>
      <c r="B175" s="49">
        <v>3606.82</v>
      </c>
    </row>
    <row r="176" spans="1:2" ht="12">
      <c r="A176" s="17" t="s">
        <v>220</v>
      </c>
      <c r="B176" s="49">
        <v>4337.06</v>
      </c>
    </row>
    <row r="177" spans="1:2" ht="12">
      <c r="A177" s="17" t="s">
        <v>220</v>
      </c>
      <c r="B177" s="49">
        <v>1080</v>
      </c>
    </row>
    <row r="178" spans="1:2" ht="12">
      <c r="A178" s="17" t="s">
        <v>220</v>
      </c>
      <c r="B178" s="49">
        <v>720</v>
      </c>
    </row>
    <row r="179" spans="1:2" ht="12">
      <c r="A179" s="17" t="s">
        <v>219</v>
      </c>
      <c r="B179" s="49">
        <v>84.19</v>
      </c>
    </row>
    <row r="180" spans="1:2" ht="12">
      <c r="A180" s="17" t="s">
        <v>219</v>
      </c>
      <c r="B180" s="49">
        <v>145</v>
      </c>
    </row>
    <row r="181" spans="1:2" ht="12">
      <c r="A181" s="17" t="s">
        <v>219</v>
      </c>
      <c r="B181" s="49">
        <v>145</v>
      </c>
    </row>
    <row r="182" spans="1:2" ht="12">
      <c r="A182" s="17" t="s">
        <v>219</v>
      </c>
      <c r="B182" s="49">
        <v>145</v>
      </c>
    </row>
    <row r="183" spans="1:2" ht="12">
      <c r="A183" s="17" t="s">
        <v>219</v>
      </c>
      <c r="B183" s="49">
        <v>145</v>
      </c>
    </row>
    <row r="184" spans="1:2" ht="12">
      <c r="A184" s="17" t="s">
        <v>219</v>
      </c>
      <c r="B184" s="49">
        <v>60.81</v>
      </c>
    </row>
    <row r="185" spans="1:2" ht="12">
      <c r="A185" s="17" t="s">
        <v>219</v>
      </c>
      <c r="B185" s="49">
        <v>145</v>
      </c>
    </row>
    <row r="186" spans="1:2" ht="12">
      <c r="A186" s="17" t="s">
        <v>219</v>
      </c>
      <c r="B186" s="49">
        <v>145</v>
      </c>
    </row>
    <row r="187" spans="1:2" ht="12">
      <c r="A187" s="17" t="s">
        <v>219</v>
      </c>
      <c r="B187" s="49">
        <v>145</v>
      </c>
    </row>
    <row r="188" spans="1:2" ht="12">
      <c r="A188" s="17" t="s">
        <v>219</v>
      </c>
      <c r="B188" s="49">
        <v>145</v>
      </c>
    </row>
    <row r="189" spans="1:2" ht="12">
      <c r="A189" s="17" t="s">
        <v>219</v>
      </c>
      <c r="B189" s="49">
        <v>145</v>
      </c>
    </row>
    <row r="190" spans="1:2" ht="12">
      <c r="A190" s="17" t="s">
        <v>219</v>
      </c>
      <c r="B190" s="49">
        <v>145</v>
      </c>
    </row>
    <row r="191" spans="1:2" ht="12">
      <c r="A191" s="17" t="s">
        <v>222</v>
      </c>
      <c r="B191" s="49">
        <v>200</v>
      </c>
    </row>
    <row r="192" spans="1:2" ht="12">
      <c r="A192" s="17" t="s">
        <v>221</v>
      </c>
      <c r="B192" s="49">
        <v>1790</v>
      </c>
    </row>
    <row r="193" spans="2:3" ht="12">
      <c r="B193" s="11">
        <f>SUM(B175:B192)</f>
        <v>13328.880000000001</v>
      </c>
      <c r="C193" s="1" t="s">
        <v>430</v>
      </c>
    </row>
    <row r="195" ht="12">
      <c r="A195" s="44" t="s">
        <v>264</v>
      </c>
    </row>
    <row r="196" spans="1:2" ht="12">
      <c r="A196" s="17" t="s">
        <v>230</v>
      </c>
      <c r="B196" s="72">
        <v>180.6</v>
      </c>
    </row>
    <row r="197" spans="1:2" ht="12">
      <c r="A197" s="17" t="s">
        <v>230</v>
      </c>
      <c r="B197" s="72">
        <v>180.6</v>
      </c>
    </row>
    <row r="198" spans="1:2" ht="12">
      <c r="A198" s="17" t="s">
        <v>229</v>
      </c>
      <c r="B198" s="72">
        <v>150</v>
      </c>
    </row>
    <row r="199" spans="1:2" ht="12">
      <c r="A199" s="17" t="s">
        <v>229</v>
      </c>
      <c r="B199" s="72">
        <v>113</v>
      </c>
    </row>
    <row r="200" spans="1:2" ht="12">
      <c r="A200" s="17" t="s">
        <v>231</v>
      </c>
      <c r="B200" s="72">
        <v>30.6</v>
      </c>
    </row>
    <row r="201" spans="1:2" ht="12">
      <c r="A201" s="17" t="s">
        <v>228</v>
      </c>
      <c r="B201" s="72">
        <v>1529.13</v>
      </c>
    </row>
    <row r="202" spans="1:2" ht="12">
      <c r="A202" s="17" t="s">
        <v>228</v>
      </c>
      <c r="B202" s="72">
        <v>6713.28</v>
      </c>
    </row>
    <row r="203" spans="1:2" ht="12">
      <c r="A203" s="17" t="s">
        <v>228</v>
      </c>
      <c r="B203" s="72">
        <v>495.5</v>
      </c>
    </row>
    <row r="204" spans="1:2" ht="12">
      <c r="A204" s="17" t="s">
        <v>228</v>
      </c>
      <c r="B204" s="72">
        <v>651.2</v>
      </c>
    </row>
    <row r="205" spans="1:2" ht="12">
      <c r="A205" s="17" t="s">
        <v>228</v>
      </c>
      <c r="B205" s="72">
        <v>88.8</v>
      </c>
    </row>
    <row r="206" spans="1:2" ht="12">
      <c r="A206" s="17" t="s">
        <v>228</v>
      </c>
      <c r="B206" s="72">
        <v>106.56</v>
      </c>
    </row>
    <row r="207" spans="1:2" ht="12">
      <c r="A207" s="17" t="s">
        <v>223</v>
      </c>
      <c r="B207" s="72">
        <v>100</v>
      </c>
    </row>
    <row r="208" spans="1:2" ht="12">
      <c r="A208" s="17" t="s">
        <v>223</v>
      </c>
      <c r="B208" s="72">
        <v>179.63</v>
      </c>
    </row>
    <row r="209" spans="1:2" ht="12">
      <c r="A209" s="17" t="s">
        <v>223</v>
      </c>
      <c r="B209" s="72">
        <v>214.67</v>
      </c>
    </row>
    <row r="210" spans="1:2" ht="12">
      <c r="A210" s="17" t="s">
        <v>223</v>
      </c>
      <c r="B210" s="72">
        <v>162.03</v>
      </c>
    </row>
    <row r="211" spans="1:2" ht="12">
      <c r="A211" s="17" t="s">
        <v>223</v>
      </c>
      <c r="B211" s="72">
        <v>154.8</v>
      </c>
    </row>
    <row r="212" spans="1:2" ht="12">
      <c r="A212" s="17" t="s">
        <v>223</v>
      </c>
      <c r="B212" s="72">
        <v>154.8</v>
      </c>
    </row>
    <row r="213" spans="1:2" ht="12">
      <c r="A213" s="17" t="s">
        <v>223</v>
      </c>
      <c r="B213" s="72">
        <v>154.8</v>
      </c>
    </row>
    <row r="214" spans="1:2" ht="12">
      <c r="A214" s="17" t="s">
        <v>223</v>
      </c>
      <c r="B214" s="72">
        <v>154.8</v>
      </c>
    </row>
    <row r="215" spans="1:2" ht="12">
      <c r="A215" s="17" t="s">
        <v>223</v>
      </c>
      <c r="B215" s="72">
        <v>206.4</v>
      </c>
    </row>
    <row r="216" spans="1:2" ht="12">
      <c r="A216" s="17" t="s">
        <v>223</v>
      </c>
      <c r="B216" s="72">
        <v>224.9</v>
      </c>
    </row>
    <row r="217" spans="1:2" ht="12">
      <c r="A217" s="17" t="s">
        <v>223</v>
      </c>
      <c r="B217" s="72">
        <v>168.65</v>
      </c>
    </row>
    <row r="218" spans="1:2" ht="12">
      <c r="A218" s="17" t="s">
        <v>224</v>
      </c>
      <c r="B218" s="72">
        <v>51428.14</v>
      </c>
    </row>
    <row r="219" spans="1:2" ht="12">
      <c r="A219" s="17" t="s">
        <v>224</v>
      </c>
      <c r="B219" s="72">
        <v>686.3</v>
      </c>
    </row>
    <row r="220" spans="1:2" ht="12">
      <c r="A220" s="17" t="s">
        <v>224</v>
      </c>
      <c r="B220" s="72">
        <v>8951.07</v>
      </c>
    </row>
    <row r="221" spans="1:2" ht="12">
      <c r="A221" s="17" t="s">
        <v>224</v>
      </c>
      <c r="B221" s="72">
        <v>235.88</v>
      </c>
    </row>
    <row r="222" spans="1:2" ht="12">
      <c r="A222" s="17" t="s">
        <v>224</v>
      </c>
      <c r="B222" s="72">
        <v>66</v>
      </c>
    </row>
    <row r="223" spans="1:2" ht="12">
      <c r="A223" s="17" t="s">
        <v>224</v>
      </c>
      <c r="B223" s="72">
        <v>1.4</v>
      </c>
    </row>
    <row r="224" spans="1:2" ht="12">
      <c r="A224" s="17" t="s">
        <v>224</v>
      </c>
      <c r="B224" s="72">
        <v>67.4</v>
      </c>
    </row>
    <row r="225" spans="1:2" ht="12">
      <c r="A225" s="17" t="s">
        <v>225</v>
      </c>
      <c r="B225" s="72">
        <v>100</v>
      </c>
    </row>
    <row r="226" spans="1:2" ht="12">
      <c r="A226" s="17" t="s">
        <v>225</v>
      </c>
      <c r="B226" s="72">
        <v>67.4</v>
      </c>
    </row>
    <row r="227" spans="1:2" ht="12">
      <c r="A227" s="17" t="s">
        <v>226</v>
      </c>
      <c r="B227" s="72">
        <v>632</v>
      </c>
    </row>
    <row r="228" spans="1:2" ht="12">
      <c r="A228" s="17" t="s">
        <v>227</v>
      </c>
      <c r="B228" s="72">
        <v>24.55</v>
      </c>
    </row>
    <row r="229" spans="2:3" ht="12">
      <c r="B229" s="11">
        <f>SUM(B196:B228)</f>
        <v>74374.88999999998</v>
      </c>
      <c r="C229" s="1" t="s">
        <v>430</v>
      </c>
    </row>
    <row r="231" ht="12">
      <c r="A231" s="44" t="s">
        <v>265</v>
      </c>
    </row>
    <row r="232" spans="1:2" ht="12">
      <c r="A232" s="17" t="s">
        <v>267</v>
      </c>
      <c r="B232" s="72">
        <v>146</v>
      </c>
    </row>
    <row r="233" spans="1:2" ht="12">
      <c r="A233" s="17" t="s">
        <v>267</v>
      </c>
      <c r="B233" s="72">
        <v>30</v>
      </c>
    </row>
    <row r="234" spans="1:2" ht="12">
      <c r="A234" s="17" t="s">
        <v>267</v>
      </c>
      <c r="B234" s="72">
        <v>42.5</v>
      </c>
    </row>
    <row r="235" spans="1:2" ht="12">
      <c r="A235" s="17" t="s">
        <v>267</v>
      </c>
      <c r="B235" s="72">
        <v>37.5</v>
      </c>
    </row>
    <row r="236" spans="1:2" ht="12">
      <c r="A236" s="17" t="s">
        <v>267</v>
      </c>
      <c r="B236" s="72">
        <v>40</v>
      </c>
    </row>
    <row r="237" spans="1:2" ht="12">
      <c r="A237" s="17" t="s">
        <v>266</v>
      </c>
      <c r="B237" s="72">
        <v>22.17</v>
      </c>
    </row>
    <row r="238" spans="1:2" ht="12">
      <c r="A238" s="17" t="s">
        <v>266</v>
      </c>
      <c r="B238" s="72">
        <v>41.05</v>
      </c>
    </row>
    <row r="239" spans="1:2" ht="12">
      <c r="A239" s="17" t="s">
        <v>266</v>
      </c>
      <c r="B239" s="72">
        <v>12.5</v>
      </c>
    </row>
    <row r="240" spans="1:2" ht="12">
      <c r="A240" s="17" t="s">
        <v>266</v>
      </c>
      <c r="B240" s="72">
        <v>41.87</v>
      </c>
    </row>
    <row r="241" spans="1:2" ht="12">
      <c r="A241" s="17" t="s">
        <v>266</v>
      </c>
      <c r="B241" s="72">
        <v>25.34</v>
      </c>
    </row>
    <row r="242" spans="1:2" ht="12">
      <c r="A242" s="17" t="s">
        <v>266</v>
      </c>
      <c r="B242" s="72">
        <v>13.63</v>
      </c>
    </row>
    <row r="243" spans="1:2" ht="12">
      <c r="A243" s="17" t="s">
        <v>266</v>
      </c>
      <c r="B243" s="72">
        <v>51.5</v>
      </c>
    </row>
    <row r="244" spans="1:2" ht="12">
      <c r="A244" s="17" t="s">
        <v>266</v>
      </c>
      <c r="B244" s="72">
        <v>79.14</v>
      </c>
    </row>
    <row r="245" spans="2:3" ht="12">
      <c r="B245" s="11">
        <f>SUM(B232:B244)</f>
        <v>583.2</v>
      </c>
      <c r="C245" s="1" t="s">
        <v>430</v>
      </c>
    </row>
    <row r="247" ht="12">
      <c r="A247" s="44" t="s">
        <v>268</v>
      </c>
    </row>
    <row r="248" spans="1:2" ht="12">
      <c r="A248" s="17" t="s">
        <v>269</v>
      </c>
      <c r="B248" s="72">
        <v>5040</v>
      </c>
    </row>
    <row r="249" spans="1:2" ht="12">
      <c r="A249" s="17" t="s">
        <v>269</v>
      </c>
      <c r="B249" s="72">
        <v>20160</v>
      </c>
    </row>
    <row r="250" spans="2:3" ht="12">
      <c r="B250" s="11">
        <f>SUM(B248:B249)</f>
        <v>25200</v>
      </c>
      <c r="C250" s="1" t="s">
        <v>430</v>
      </c>
    </row>
    <row r="252" ht="12">
      <c r="A252" s="44" t="s">
        <v>270</v>
      </c>
    </row>
    <row r="253" spans="1:2" ht="12">
      <c r="A253" s="17" t="s">
        <v>271</v>
      </c>
      <c r="B253" s="72">
        <v>38000</v>
      </c>
    </row>
    <row r="254" spans="2:3" ht="12">
      <c r="B254" s="11">
        <f>SUM(B253:B253)</f>
        <v>38000</v>
      </c>
      <c r="C254" s="1" t="s">
        <v>430</v>
      </c>
    </row>
    <row r="256" ht="12">
      <c r="A256" s="44" t="s">
        <v>12</v>
      </c>
    </row>
    <row r="257" spans="1:2" ht="12">
      <c r="A257" s="17" t="s">
        <v>272</v>
      </c>
      <c r="B257" s="72">
        <v>2200</v>
      </c>
    </row>
    <row r="258" spans="1:2" ht="12">
      <c r="A258" s="17" t="s">
        <v>272</v>
      </c>
      <c r="B258" s="72">
        <v>2200</v>
      </c>
    </row>
    <row r="259" spans="1:2" ht="12">
      <c r="A259" s="17" t="s">
        <v>274</v>
      </c>
      <c r="B259" s="72">
        <v>41.32</v>
      </c>
    </row>
    <row r="260" spans="1:2" ht="12">
      <c r="A260" s="17" t="s">
        <v>274</v>
      </c>
      <c r="B260" s="72">
        <v>41.32</v>
      </c>
    </row>
    <row r="261" spans="1:2" ht="12">
      <c r="A261" s="17" t="s">
        <v>274</v>
      </c>
      <c r="B261" s="72">
        <v>41.32</v>
      </c>
    </row>
    <row r="262" spans="1:2" ht="12">
      <c r="A262" s="17" t="s">
        <v>273</v>
      </c>
      <c r="B262" s="72">
        <v>278</v>
      </c>
    </row>
    <row r="263" spans="2:3" ht="12">
      <c r="B263" s="11">
        <f>SUM(B257:B262)</f>
        <v>4801.959999999999</v>
      </c>
      <c r="C263" s="1" t="s">
        <v>430</v>
      </c>
    </row>
    <row r="265" ht="12">
      <c r="A265" s="44" t="s">
        <v>275</v>
      </c>
    </row>
    <row r="266" spans="1:2" ht="12">
      <c r="A266" s="45" t="s">
        <v>278</v>
      </c>
      <c r="B266" s="89">
        <v>49707.66</v>
      </c>
    </row>
    <row r="267" spans="1:2" ht="12">
      <c r="A267" s="45" t="s">
        <v>278</v>
      </c>
      <c r="B267" s="89">
        <v>2630.04</v>
      </c>
    </row>
    <row r="268" spans="1:2" ht="12">
      <c r="A268" s="45" t="s">
        <v>278</v>
      </c>
      <c r="B268" s="89">
        <v>263</v>
      </c>
    </row>
    <row r="269" spans="1:2" ht="12">
      <c r="A269" s="45" t="s">
        <v>279</v>
      </c>
      <c r="B269" s="89">
        <v>48912.7</v>
      </c>
    </row>
    <row r="270" spans="1:2" ht="12">
      <c r="A270" s="45" t="s">
        <v>279</v>
      </c>
      <c r="B270" s="89">
        <v>2587.97</v>
      </c>
    </row>
    <row r="271" spans="1:2" ht="12">
      <c r="A271" s="45" t="s">
        <v>279</v>
      </c>
      <c r="B271" s="89">
        <v>258.8</v>
      </c>
    </row>
    <row r="272" spans="1:2" ht="12">
      <c r="A272" s="45" t="s">
        <v>306</v>
      </c>
      <c r="B272" s="89">
        <v>39541.91</v>
      </c>
    </row>
    <row r="273" spans="1:2" ht="12">
      <c r="A273" s="45" t="s">
        <v>280</v>
      </c>
      <c r="B273" s="89">
        <v>33352.34</v>
      </c>
    </row>
    <row r="274" spans="1:2" ht="12">
      <c r="A274" s="45" t="s">
        <v>281</v>
      </c>
      <c r="B274" s="89">
        <v>25307.04</v>
      </c>
    </row>
    <row r="275" spans="1:2" ht="12">
      <c r="A275" s="45" t="s">
        <v>282</v>
      </c>
      <c r="B275" s="89">
        <v>46082.2</v>
      </c>
    </row>
    <row r="276" spans="1:2" ht="12">
      <c r="A276" s="45" t="s">
        <v>283</v>
      </c>
      <c r="B276" s="36">
        <v>55479.83</v>
      </c>
    </row>
    <row r="277" spans="1:2" ht="12">
      <c r="A277" s="45" t="s">
        <v>284</v>
      </c>
      <c r="B277" s="36">
        <v>98688.84</v>
      </c>
    </row>
    <row r="278" spans="1:2" ht="12">
      <c r="A278" s="45" t="s">
        <v>285</v>
      </c>
      <c r="B278" s="36">
        <v>45309.56</v>
      </c>
    </row>
    <row r="279" spans="1:2" ht="12">
      <c r="A279" s="45" t="s">
        <v>286</v>
      </c>
      <c r="B279" s="36">
        <v>49065.43</v>
      </c>
    </row>
    <row r="280" spans="1:2" ht="12">
      <c r="A280" s="45" t="s">
        <v>287</v>
      </c>
      <c r="B280" s="36">
        <v>36938.03</v>
      </c>
    </row>
    <row r="281" spans="1:2" ht="12">
      <c r="A281" s="45" t="s">
        <v>288</v>
      </c>
      <c r="B281" s="36">
        <v>26890.79</v>
      </c>
    </row>
    <row r="282" spans="1:2" ht="12">
      <c r="A282" s="45" t="s">
        <v>289</v>
      </c>
      <c r="B282" s="36">
        <v>137833.5</v>
      </c>
    </row>
    <row r="283" spans="1:2" ht="12">
      <c r="A283" s="45" t="s">
        <v>290</v>
      </c>
      <c r="B283" s="36">
        <v>53511.69</v>
      </c>
    </row>
    <row r="284" spans="1:2" ht="12">
      <c r="A284" s="45" t="s">
        <v>291</v>
      </c>
      <c r="B284" s="36">
        <v>105329.3</v>
      </c>
    </row>
    <row r="285" spans="1:2" ht="12">
      <c r="A285" s="45" t="s">
        <v>292</v>
      </c>
      <c r="B285" s="36">
        <v>30000</v>
      </c>
    </row>
    <row r="286" spans="1:2" ht="12">
      <c r="A286" s="79" t="s">
        <v>293</v>
      </c>
      <c r="B286" s="36">
        <v>-154845.64</v>
      </c>
    </row>
    <row r="287" spans="1:2" ht="12">
      <c r="A287" s="79" t="s">
        <v>294</v>
      </c>
      <c r="B287" s="36">
        <v>-47172.98</v>
      </c>
    </row>
    <row r="288" spans="1:2" ht="12">
      <c r="A288" s="45" t="s">
        <v>295</v>
      </c>
      <c r="B288" s="36">
        <v>20306.14</v>
      </c>
    </row>
    <row r="289" spans="1:2" ht="12">
      <c r="A289" s="45" t="s">
        <v>296</v>
      </c>
      <c r="B289" s="36">
        <v>15349.25</v>
      </c>
    </row>
    <row r="290" spans="1:2" ht="12">
      <c r="A290" s="45" t="s">
        <v>297</v>
      </c>
      <c r="B290" s="10">
        <v>6000</v>
      </c>
    </row>
    <row r="291" spans="1:2" ht="12">
      <c r="A291" s="79" t="s">
        <v>298</v>
      </c>
      <c r="B291" s="10">
        <v>-6000</v>
      </c>
    </row>
    <row r="292" spans="1:2" ht="12">
      <c r="A292" s="45" t="s">
        <v>299</v>
      </c>
      <c r="B292" s="10">
        <v>18181.82</v>
      </c>
    </row>
    <row r="293" spans="1:2" ht="12">
      <c r="A293" s="79" t="s">
        <v>300</v>
      </c>
      <c r="B293" s="10">
        <v>-24037.29</v>
      </c>
    </row>
    <row r="294" ht="12">
      <c r="B294" s="51">
        <f>SUM(B266:B293)</f>
        <v>715471.93</v>
      </c>
    </row>
    <row r="295" ht="12">
      <c r="A295" s="44" t="s">
        <v>276</v>
      </c>
    </row>
    <row r="296" spans="1:2" ht="12">
      <c r="A296" s="45" t="s">
        <v>302</v>
      </c>
      <c r="B296" s="72">
        <v>3839.18</v>
      </c>
    </row>
    <row r="297" spans="1:2" ht="12">
      <c r="A297" s="45" t="s">
        <v>302</v>
      </c>
      <c r="B297" s="72">
        <v>12981.52</v>
      </c>
    </row>
    <row r="298" spans="1:2" ht="12">
      <c r="A298" s="45" t="s">
        <v>303</v>
      </c>
      <c r="B298" s="72">
        <v>26120.28</v>
      </c>
    </row>
    <row r="299" ht="12">
      <c r="B299" s="51">
        <f>SUM(B296:B298)</f>
        <v>42940.979999999996</v>
      </c>
    </row>
    <row r="300" ht="12">
      <c r="A300" s="44" t="s">
        <v>277</v>
      </c>
    </row>
    <row r="301" spans="1:2" ht="12">
      <c r="A301" s="45" t="s">
        <v>304</v>
      </c>
      <c r="B301" s="72">
        <v>-41229.5</v>
      </c>
    </row>
    <row r="302" spans="1:2" ht="12">
      <c r="A302" s="45" t="s">
        <v>304</v>
      </c>
      <c r="B302" s="72">
        <v>-36956.96</v>
      </c>
    </row>
    <row r="303" spans="1:2" ht="12">
      <c r="A303" s="91" t="s">
        <v>305</v>
      </c>
      <c r="B303" s="72">
        <v>-7204.74</v>
      </c>
    </row>
    <row r="304" spans="1:2" ht="12">
      <c r="A304" s="91" t="s">
        <v>305</v>
      </c>
      <c r="B304" s="72">
        <v>-1473.99</v>
      </c>
    </row>
    <row r="305" spans="1:2" ht="12">
      <c r="A305" s="91" t="s">
        <v>305</v>
      </c>
      <c r="B305" s="72">
        <v>32999.27</v>
      </c>
    </row>
    <row r="306" spans="1:2" ht="12">
      <c r="A306" s="91" t="s">
        <v>305</v>
      </c>
      <c r="B306" s="72">
        <v>23482.95</v>
      </c>
    </row>
    <row r="307" ht="12">
      <c r="B307" s="51">
        <f>SUM(B301:B306)</f>
        <v>-30382.970000000005</v>
      </c>
    </row>
    <row r="308" spans="1:3" ht="12">
      <c r="A308" s="1" t="s">
        <v>301</v>
      </c>
      <c r="B308" s="25">
        <f>B294+B299+B307</f>
        <v>728029.9400000001</v>
      </c>
      <c r="C308" s="1" t="s">
        <v>430</v>
      </c>
    </row>
    <row r="310" ht="12">
      <c r="A310" s="44" t="s">
        <v>307</v>
      </c>
    </row>
    <row r="311" spans="1:2" ht="12">
      <c r="A311" s="17" t="s">
        <v>308</v>
      </c>
      <c r="B311" s="72">
        <v>100</v>
      </c>
    </row>
    <row r="312" spans="1:2" ht="12">
      <c r="A312" s="17" t="s">
        <v>308</v>
      </c>
      <c r="B312" s="72">
        <v>-100</v>
      </c>
    </row>
    <row r="313" spans="1:2" ht="12">
      <c r="A313" s="17" t="s">
        <v>308</v>
      </c>
      <c r="B313" s="72">
        <v>100</v>
      </c>
    </row>
    <row r="314" spans="1:2" ht="12">
      <c r="A314" s="17" t="s">
        <v>308</v>
      </c>
      <c r="B314" s="72">
        <v>-100</v>
      </c>
    </row>
    <row r="315" spans="1:2" ht="12">
      <c r="A315" s="17" t="s">
        <v>308</v>
      </c>
      <c r="B315" s="72">
        <v>5155.29</v>
      </c>
    </row>
    <row r="316" spans="1:2" ht="12">
      <c r="A316" s="17" t="s">
        <v>309</v>
      </c>
      <c r="B316" s="72">
        <v>95.04</v>
      </c>
    </row>
    <row r="317" spans="1:2" ht="12">
      <c r="A317" s="17" t="s">
        <v>309</v>
      </c>
      <c r="B317" s="72">
        <v>242.8</v>
      </c>
    </row>
    <row r="318" spans="1:2" ht="12">
      <c r="A318" s="17" t="s">
        <v>309</v>
      </c>
      <c r="B318" s="72">
        <v>258.82</v>
      </c>
    </row>
    <row r="319" spans="1:2" ht="12">
      <c r="A319" s="17" t="s">
        <v>309</v>
      </c>
      <c r="B319" s="72">
        <v>250.61</v>
      </c>
    </row>
    <row r="320" spans="1:2" ht="12">
      <c r="A320" s="17" t="s">
        <v>309</v>
      </c>
      <c r="B320" s="72">
        <v>149.47</v>
      </c>
    </row>
    <row r="321" spans="1:2" ht="12">
      <c r="A321" s="17" t="s">
        <v>309</v>
      </c>
      <c r="B321" s="72">
        <v>267.46</v>
      </c>
    </row>
    <row r="322" spans="1:2" ht="12">
      <c r="A322" s="17" t="s">
        <v>309</v>
      </c>
      <c r="B322" s="72">
        <v>142.02</v>
      </c>
    </row>
    <row r="323" spans="1:2" ht="12">
      <c r="A323" s="17" t="s">
        <v>309</v>
      </c>
      <c r="B323" s="72">
        <v>108.54</v>
      </c>
    </row>
    <row r="324" spans="1:2" ht="12">
      <c r="A324" s="17" t="s">
        <v>309</v>
      </c>
      <c r="B324" s="72">
        <v>133.04</v>
      </c>
    </row>
    <row r="325" spans="1:2" ht="12">
      <c r="A325" s="17" t="s">
        <v>309</v>
      </c>
      <c r="B325" s="72">
        <v>59.97</v>
      </c>
    </row>
    <row r="326" spans="1:2" ht="12">
      <c r="A326" s="17" t="s">
        <v>309</v>
      </c>
      <c r="B326" s="72">
        <v>-15.39</v>
      </c>
    </row>
    <row r="327" spans="1:2" ht="12">
      <c r="A327" s="17" t="s">
        <v>309</v>
      </c>
      <c r="B327" s="72">
        <v>85.61</v>
      </c>
    </row>
    <row r="328" spans="1:2" ht="12">
      <c r="A328" s="17" t="s">
        <v>309</v>
      </c>
      <c r="B328" s="72">
        <v>105.39</v>
      </c>
    </row>
    <row r="329" spans="1:2" ht="12">
      <c r="A329" s="17" t="s">
        <v>309</v>
      </c>
      <c r="B329" s="72">
        <v>98.39</v>
      </c>
    </row>
    <row r="330" spans="1:2" ht="12">
      <c r="A330" s="17" t="s">
        <v>310</v>
      </c>
      <c r="B330" s="72">
        <v>35.76</v>
      </c>
    </row>
    <row r="331" spans="1:2" ht="12">
      <c r="A331" s="17" t="s">
        <v>310</v>
      </c>
      <c r="B331" s="72">
        <v>2131</v>
      </c>
    </row>
    <row r="332" spans="1:2" ht="12">
      <c r="A332" s="17" t="s">
        <v>310</v>
      </c>
      <c r="B332" s="72">
        <v>3.71</v>
      </c>
    </row>
    <row r="333" spans="1:2" ht="12">
      <c r="A333" s="17" t="s">
        <v>310</v>
      </c>
      <c r="B333" s="72">
        <v>50.49</v>
      </c>
    </row>
    <row r="334" spans="1:2" ht="12">
      <c r="A334" s="17" t="s">
        <v>310</v>
      </c>
      <c r="B334" s="72">
        <v>39.38</v>
      </c>
    </row>
    <row r="335" spans="1:2" ht="12">
      <c r="A335" s="17" t="s">
        <v>310</v>
      </c>
      <c r="B335" s="72">
        <v>45.38</v>
      </c>
    </row>
    <row r="336" spans="1:2" ht="12">
      <c r="A336" s="17" t="s">
        <v>310</v>
      </c>
      <c r="B336" s="72">
        <v>42.41</v>
      </c>
    </row>
    <row r="337" spans="1:2" ht="12">
      <c r="A337" s="17" t="s">
        <v>310</v>
      </c>
      <c r="B337" s="72">
        <v>36.5</v>
      </c>
    </row>
    <row r="338" spans="1:2" ht="12">
      <c r="A338" s="17" t="s">
        <v>310</v>
      </c>
      <c r="B338" s="72">
        <v>39.73</v>
      </c>
    </row>
    <row r="339" spans="1:2" ht="12">
      <c r="A339" s="17" t="s">
        <v>310</v>
      </c>
      <c r="B339" s="72">
        <v>39.63</v>
      </c>
    </row>
    <row r="340" spans="1:2" ht="12">
      <c r="A340" s="17" t="s">
        <v>310</v>
      </c>
      <c r="B340" s="72">
        <v>39.54</v>
      </c>
    </row>
    <row r="341" spans="1:2" ht="12">
      <c r="A341" s="17" t="s">
        <v>310</v>
      </c>
      <c r="B341" s="72">
        <v>42.23</v>
      </c>
    </row>
    <row r="342" spans="1:2" ht="12">
      <c r="A342" s="17" t="s">
        <v>310</v>
      </c>
      <c r="B342" s="72">
        <v>-42.23</v>
      </c>
    </row>
    <row r="343" spans="1:2" ht="12">
      <c r="A343" s="17" t="s">
        <v>310</v>
      </c>
      <c r="B343" s="72">
        <v>425.8</v>
      </c>
    </row>
    <row r="344" spans="1:2" ht="12">
      <c r="A344" s="17" t="s">
        <v>311</v>
      </c>
      <c r="B344" s="72">
        <v>200</v>
      </c>
    </row>
    <row r="345" spans="2:3" ht="12">
      <c r="B345" s="11">
        <f>SUM(B311:B344)</f>
        <v>10266.389999999996</v>
      </c>
      <c r="C345" s="1" t="s">
        <v>430</v>
      </c>
    </row>
    <row r="347" ht="12">
      <c r="A347" s="44" t="s">
        <v>312</v>
      </c>
    </row>
    <row r="348" spans="1:2" ht="12">
      <c r="A348" s="17" t="s">
        <v>313</v>
      </c>
      <c r="B348" s="72">
        <v>8970</v>
      </c>
    </row>
    <row r="349" spans="1:2" ht="12">
      <c r="A349" s="17" t="s">
        <v>313</v>
      </c>
      <c r="B349" s="72">
        <v>1435.2</v>
      </c>
    </row>
    <row r="350" spans="2:3" ht="12">
      <c r="B350" s="11">
        <f>SUM(B348:B349)</f>
        <v>10405.2</v>
      </c>
      <c r="C350" s="1" t="s">
        <v>430</v>
      </c>
    </row>
    <row r="352" ht="12">
      <c r="A352" s="44" t="s">
        <v>34</v>
      </c>
    </row>
    <row r="353" spans="1:2" ht="12">
      <c r="A353" s="17" t="s">
        <v>314</v>
      </c>
      <c r="B353" s="72">
        <v>40000</v>
      </c>
    </row>
    <row r="354" spans="1:2" ht="12">
      <c r="A354" s="17" t="s">
        <v>315</v>
      </c>
      <c r="B354" s="72">
        <v>10000</v>
      </c>
    </row>
    <row r="355" spans="1:2" ht="12">
      <c r="A355" s="17" t="s">
        <v>316</v>
      </c>
      <c r="B355" s="72">
        <v>10000</v>
      </c>
    </row>
    <row r="356" spans="1:2" ht="12">
      <c r="A356" s="17" t="s">
        <v>317</v>
      </c>
      <c r="B356" s="72">
        <v>10000</v>
      </c>
    </row>
    <row r="357" spans="1:2" ht="12">
      <c r="A357" s="17" t="s">
        <v>318</v>
      </c>
      <c r="B357" s="72">
        <v>10000</v>
      </c>
    </row>
    <row r="358" spans="1:2" ht="12">
      <c r="A358" s="17" t="s">
        <v>319</v>
      </c>
      <c r="B358" s="72">
        <v>240000</v>
      </c>
    </row>
    <row r="359" spans="1:2" ht="12">
      <c r="A359" s="17" t="s">
        <v>320</v>
      </c>
      <c r="B359" s="72">
        <v>10000</v>
      </c>
    </row>
    <row r="360" spans="1:2" ht="12">
      <c r="A360" s="17" t="s">
        <v>321</v>
      </c>
      <c r="B360" s="72">
        <v>70000</v>
      </c>
    </row>
    <row r="361" spans="1:2" ht="12">
      <c r="A361" s="90" t="s">
        <v>349</v>
      </c>
      <c r="B361" s="72">
        <v>40000</v>
      </c>
    </row>
    <row r="362" spans="1:2" ht="12">
      <c r="A362" s="90" t="s">
        <v>426</v>
      </c>
      <c r="B362" s="72">
        <v>16931</v>
      </c>
    </row>
    <row r="363" spans="2:3" ht="12">
      <c r="B363" s="11">
        <f>SUM(B353:B362)</f>
        <v>456931</v>
      </c>
      <c r="C363" s="1" t="s">
        <v>430</v>
      </c>
    </row>
    <row r="365" ht="12">
      <c r="A365" s="44" t="s">
        <v>322</v>
      </c>
    </row>
    <row r="366" spans="1:2" ht="12">
      <c r="A366" s="17"/>
      <c r="B366" s="72">
        <v>40000</v>
      </c>
    </row>
    <row r="367" spans="1:2" ht="12">
      <c r="A367" s="17"/>
      <c r="B367" s="72">
        <v>40000</v>
      </c>
    </row>
    <row r="368" spans="1:2" ht="12">
      <c r="A368" s="17"/>
      <c r="B368" s="72">
        <v>10000</v>
      </c>
    </row>
    <row r="369" spans="1:2" ht="12">
      <c r="A369" s="17"/>
      <c r="B369" s="72">
        <v>25000</v>
      </c>
    </row>
    <row r="370" spans="1:2" ht="12">
      <c r="A370" s="17"/>
      <c r="B370" s="72">
        <v>16767.53</v>
      </c>
    </row>
    <row r="371" spans="1:2" ht="12">
      <c r="A371" s="17"/>
      <c r="B371" s="72">
        <v>2761.2</v>
      </c>
    </row>
    <row r="372" spans="1:2" ht="12">
      <c r="A372" s="17"/>
      <c r="B372" s="72">
        <v>26211.27</v>
      </c>
    </row>
    <row r="373" spans="1:2" ht="12">
      <c r="A373" s="17"/>
      <c r="B373" s="72">
        <v>1600</v>
      </c>
    </row>
    <row r="374" spans="1:2" ht="12">
      <c r="A374" s="17"/>
      <c r="B374" s="72">
        <v>214.5</v>
      </c>
    </row>
    <row r="375" spans="1:2" ht="12">
      <c r="A375" s="17"/>
      <c r="B375" s="72">
        <v>8750.75</v>
      </c>
    </row>
    <row r="376" spans="1:2" ht="12">
      <c r="A376" s="52"/>
      <c r="B376" s="72">
        <v>188.1</v>
      </c>
    </row>
    <row r="377" spans="2:3" ht="12">
      <c r="B377" s="11">
        <f>SUM(B366:B376)</f>
        <v>171493.35</v>
      </c>
      <c r="C377" s="1" t="s">
        <v>430</v>
      </c>
    </row>
    <row r="379" ht="12">
      <c r="A379" s="44" t="s">
        <v>60</v>
      </c>
    </row>
    <row r="380" spans="1:2" ht="12">
      <c r="A380" s="17"/>
      <c r="B380" s="72">
        <v>10000</v>
      </c>
    </row>
    <row r="381" spans="1:2" ht="12">
      <c r="A381" s="17"/>
      <c r="B381" s="72">
        <v>7500</v>
      </c>
    </row>
    <row r="382" spans="1:2" ht="12">
      <c r="A382" s="17"/>
      <c r="B382" s="72">
        <v>9225</v>
      </c>
    </row>
    <row r="383" spans="1:2" ht="12">
      <c r="A383" s="17"/>
      <c r="B383" s="72">
        <v>9000</v>
      </c>
    </row>
    <row r="384" spans="1:2" ht="12">
      <c r="A384" s="17"/>
      <c r="B384" s="72">
        <v>7000</v>
      </c>
    </row>
    <row r="385" spans="1:2" ht="12">
      <c r="A385" s="17"/>
      <c r="B385" s="72">
        <v>8499.49</v>
      </c>
    </row>
    <row r="386" spans="1:2" ht="12">
      <c r="A386" s="17"/>
      <c r="B386" s="72">
        <v>7000</v>
      </c>
    </row>
    <row r="387" spans="1:2" ht="12">
      <c r="A387" s="17"/>
      <c r="B387" s="72">
        <v>10602</v>
      </c>
    </row>
    <row r="388" spans="1:2" ht="12">
      <c r="A388" s="17"/>
      <c r="B388" s="72">
        <v>1300</v>
      </c>
    </row>
    <row r="389" spans="1:2" ht="12">
      <c r="A389" s="17"/>
      <c r="B389" s="72">
        <v>2800</v>
      </c>
    </row>
    <row r="390" spans="1:2" ht="12">
      <c r="A390" s="17"/>
      <c r="B390" s="72">
        <v>21574</v>
      </c>
    </row>
    <row r="391" spans="1:2" ht="12">
      <c r="A391" s="17"/>
      <c r="B391" s="72">
        <v>5150</v>
      </c>
    </row>
    <row r="392" spans="1:2" ht="12">
      <c r="A392" s="17"/>
      <c r="B392" s="72">
        <v>3453</v>
      </c>
    </row>
    <row r="393" spans="1:2" ht="12">
      <c r="A393" s="17"/>
      <c r="B393" s="72">
        <v>7145</v>
      </c>
    </row>
    <row r="394" spans="1:2" ht="12">
      <c r="A394" s="17"/>
      <c r="B394" s="72">
        <v>15000</v>
      </c>
    </row>
    <row r="395" spans="1:2" ht="12">
      <c r="A395" s="17"/>
      <c r="B395" s="72">
        <v>8096</v>
      </c>
    </row>
    <row r="396" spans="1:2" ht="12">
      <c r="A396" s="17"/>
      <c r="B396" s="72">
        <v>10900</v>
      </c>
    </row>
    <row r="397" spans="1:2" ht="12">
      <c r="A397" s="17"/>
      <c r="B397" s="72">
        <v>7600</v>
      </c>
    </row>
    <row r="398" spans="1:2" ht="12">
      <c r="A398" s="17"/>
      <c r="B398" s="72">
        <v>5800</v>
      </c>
    </row>
    <row r="399" spans="1:2" ht="12">
      <c r="A399" s="17"/>
      <c r="B399" s="72">
        <v>2800</v>
      </c>
    </row>
    <row r="400" spans="1:2" ht="12">
      <c r="A400" s="17"/>
      <c r="B400" s="72">
        <v>10125</v>
      </c>
    </row>
    <row r="401" spans="1:2" ht="12">
      <c r="A401" s="17"/>
      <c r="B401" s="72">
        <v>5225</v>
      </c>
    </row>
    <row r="402" spans="2:3" ht="12">
      <c r="B402" s="11">
        <f>SUM(B380:B401)</f>
        <v>175794.49</v>
      </c>
      <c r="C402" s="1" t="s">
        <v>430</v>
      </c>
    </row>
    <row r="404" ht="12">
      <c r="A404" s="44" t="s">
        <v>61</v>
      </c>
    </row>
    <row r="405" spans="1:2" ht="12">
      <c r="A405" s="17" t="s">
        <v>323</v>
      </c>
      <c r="B405" s="72">
        <v>346.15</v>
      </c>
    </row>
    <row r="406" spans="1:2" ht="12">
      <c r="A406" s="17" t="s">
        <v>323</v>
      </c>
      <c r="B406" s="72">
        <v>103.85</v>
      </c>
    </row>
    <row r="407" spans="2:3" ht="12">
      <c r="B407" s="11">
        <f>SUM(B405:B406)</f>
        <v>450</v>
      </c>
      <c r="C407" s="1" t="s">
        <v>430</v>
      </c>
    </row>
    <row r="409" ht="12">
      <c r="A409" s="44" t="s">
        <v>62</v>
      </c>
    </row>
    <row r="410" spans="1:2" ht="12">
      <c r="A410" s="17"/>
      <c r="B410" s="72">
        <v>26500</v>
      </c>
    </row>
    <row r="411" spans="1:2" ht="12">
      <c r="A411" s="17"/>
      <c r="B411" s="72">
        <v>16000</v>
      </c>
    </row>
    <row r="412" spans="1:2" ht="12">
      <c r="A412" s="17"/>
      <c r="B412" s="72">
        <v>24000</v>
      </c>
    </row>
    <row r="413" spans="1:2" ht="12">
      <c r="A413" s="17"/>
      <c r="B413" s="72">
        <v>23902.73</v>
      </c>
    </row>
    <row r="414" spans="1:2" ht="12">
      <c r="A414" s="17"/>
      <c r="B414" s="72">
        <v>15000</v>
      </c>
    </row>
    <row r="415" spans="1:2" ht="12">
      <c r="A415" s="17"/>
      <c r="B415" s="72">
        <v>20000</v>
      </c>
    </row>
    <row r="416" spans="1:2" ht="12">
      <c r="A416" s="17"/>
      <c r="B416" s="72">
        <v>35000</v>
      </c>
    </row>
    <row r="417" spans="1:2" ht="12">
      <c r="A417" s="17"/>
      <c r="B417" s="72">
        <v>25000</v>
      </c>
    </row>
    <row r="418" spans="1:2" ht="12">
      <c r="A418" s="17"/>
      <c r="B418" s="72">
        <v>10000</v>
      </c>
    </row>
    <row r="419" spans="1:2" ht="12">
      <c r="A419" s="17"/>
      <c r="B419" s="72">
        <v>30000</v>
      </c>
    </row>
    <row r="420" spans="1:2" ht="12">
      <c r="A420" s="17"/>
      <c r="B420" s="72">
        <v>100000</v>
      </c>
    </row>
    <row r="421" spans="1:2" ht="12">
      <c r="A421" s="17"/>
      <c r="B421" s="72">
        <v>40000</v>
      </c>
    </row>
    <row r="422" spans="1:2" ht="12">
      <c r="A422" s="17"/>
      <c r="B422" s="72">
        <v>25000</v>
      </c>
    </row>
    <row r="423" spans="1:2" ht="12">
      <c r="A423" s="17"/>
      <c r="B423" s="72">
        <v>10000</v>
      </c>
    </row>
    <row r="424" spans="1:2" ht="12">
      <c r="A424" s="17"/>
      <c r="B424" s="72">
        <v>30000</v>
      </c>
    </row>
    <row r="425" spans="1:2" ht="12">
      <c r="A425" s="17"/>
      <c r="B425" s="72">
        <v>20000</v>
      </c>
    </row>
    <row r="426" spans="1:2" ht="12">
      <c r="A426" s="17"/>
      <c r="B426" s="72">
        <v>10000</v>
      </c>
    </row>
    <row r="427" spans="2:3" ht="12">
      <c r="B427" s="11">
        <f>SUM(B410:B426)</f>
        <v>460402.73</v>
      </c>
      <c r="C427" s="1" t="s">
        <v>430</v>
      </c>
    </row>
    <row r="429" ht="12">
      <c r="A429" s="44" t="s">
        <v>328</v>
      </c>
    </row>
    <row r="430" spans="1:2" ht="12">
      <c r="A430" s="17"/>
      <c r="B430" s="72">
        <v>3373.7</v>
      </c>
    </row>
    <row r="431" spans="1:2" ht="12">
      <c r="A431" s="17"/>
      <c r="B431" s="72">
        <v>1000</v>
      </c>
    </row>
    <row r="432" spans="1:2" ht="12">
      <c r="A432" s="17"/>
      <c r="B432" s="72">
        <v>1439.09</v>
      </c>
    </row>
    <row r="433" spans="1:2" ht="12">
      <c r="A433" s="17"/>
      <c r="B433" s="72">
        <v>7022.73</v>
      </c>
    </row>
    <row r="434" spans="1:2" ht="12">
      <c r="A434" s="17"/>
      <c r="B434" s="72">
        <v>598.18</v>
      </c>
    </row>
    <row r="435" spans="1:2" ht="12">
      <c r="A435" s="17"/>
      <c r="B435" s="72">
        <v>1478.18</v>
      </c>
    </row>
    <row r="436" spans="1:2" ht="12">
      <c r="A436" s="17"/>
      <c r="B436" s="72">
        <v>28094.25</v>
      </c>
    </row>
    <row r="437" spans="1:2" ht="12">
      <c r="A437" s="17"/>
      <c r="B437" s="72">
        <v>5756.36</v>
      </c>
    </row>
    <row r="438" spans="1:2" ht="12">
      <c r="A438" s="17"/>
      <c r="B438" s="72">
        <v>2394.46</v>
      </c>
    </row>
    <row r="439" spans="1:2" ht="12">
      <c r="A439" s="17"/>
      <c r="B439" s="72">
        <v>7195.53</v>
      </c>
    </row>
    <row r="440" spans="1:2" ht="12">
      <c r="A440" s="17"/>
      <c r="B440" s="72">
        <v>2993.51</v>
      </c>
    </row>
    <row r="441" spans="1:2" ht="12">
      <c r="A441" s="17"/>
      <c r="B441" s="72">
        <v>35118.67</v>
      </c>
    </row>
    <row r="442" spans="1:2" ht="12">
      <c r="A442" s="17"/>
      <c r="B442" s="72">
        <v>12618.07</v>
      </c>
    </row>
    <row r="443" spans="1:2" ht="12">
      <c r="A443" s="17"/>
      <c r="B443" s="72">
        <v>18700.67</v>
      </c>
    </row>
    <row r="444" spans="1:2" ht="12">
      <c r="A444" s="17"/>
      <c r="B444" s="72">
        <v>2001.36</v>
      </c>
    </row>
    <row r="445" spans="1:2" ht="12">
      <c r="A445" s="17"/>
      <c r="B445" s="72">
        <v>-521</v>
      </c>
    </row>
    <row r="446" spans="1:2" ht="12">
      <c r="A446" s="17"/>
      <c r="B446" s="72">
        <v>6812</v>
      </c>
    </row>
    <row r="447" spans="1:2" ht="12">
      <c r="A447" s="17"/>
      <c r="B447" s="72">
        <v>16518.32</v>
      </c>
    </row>
    <row r="448" spans="1:2" ht="12">
      <c r="A448" s="17"/>
      <c r="B448" s="72">
        <v>11333.09</v>
      </c>
    </row>
    <row r="449" spans="1:2" ht="12">
      <c r="A449" s="17"/>
      <c r="B449" s="72">
        <v>250</v>
      </c>
    </row>
    <row r="450" spans="1:2" ht="12">
      <c r="A450" s="17"/>
      <c r="B450" s="72">
        <v>380</v>
      </c>
    </row>
    <row r="451" spans="1:2" ht="12">
      <c r="A451" s="17"/>
      <c r="B451" s="72">
        <v>1070</v>
      </c>
    </row>
    <row r="452" spans="1:2" ht="12">
      <c r="A452" s="17"/>
      <c r="B452" s="72">
        <v>1527</v>
      </c>
    </row>
    <row r="453" spans="1:2" ht="12">
      <c r="A453" s="17"/>
      <c r="B453" s="72">
        <v>500</v>
      </c>
    </row>
    <row r="454" spans="2:3" ht="12">
      <c r="B454" s="11">
        <f>SUM(B430:B453)</f>
        <v>167654.17</v>
      </c>
      <c r="C454" s="1" t="s">
        <v>430</v>
      </c>
    </row>
    <row r="456" ht="12">
      <c r="A456" s="44" t="s">
        <v>324</v>
      </c>
    </row>
    <row r="457" spans="1:2" ht="12">
      <c r="A457" s="17"/>
      <c r="B457" s="72">
        <v>7500</v>
      </c>
    </row>
    <row r="458" spans="1:2" ht="12">
      <c r="A458" s="17"/>
      <c r="B458" s="72">
        <v>-7500</v>
      </c>
    </row>
    <row r="459" spans="1:2" ht="12">
      <c r="A459" s="17"/>
      <c r="B459" s="72">
        <v>7500</v>
      </c>
    </row>
    <row r="460" spans="1:2" ht="12">
      <c r="A460" s="17"/>
      <c r="B460" s="72">
        <v>7500</v>
      </c>
    </row>
    <row r="461" spans="1:2" ht="12">
      <c r="A461" s="17"/>
      <c r="B461" s="72">
        <v>10000</v>
      </c>
    </row>
    <row r="462" spans="2:3" ht="12">
      <c r="B462" s="11">
        <f>SUM(B457:B461)</f>
        <v>25000</v>
      </c>
      <c r="C462" s="1" t="s">
        <v>430</v>
      </c>
    </row>
    <row r="464" ht="12">
      <c r="A464" s="44" t="s">
        <v>325</v>
      </c>
    </row>
    <row r="465" spans="1:2" ht="12">
      <c r="A465" s="17" t="s">
        <v>326</v>
      </c>
      <c r="B465" s="72">
        <v>1300.41</v>
      </c>
    </row>
    <row r="466" spans="1:2" ht="12">
      <c r="A466" s="17" t="s">
        <v>326</v>
      </c>
      <c r="B466" s="72">
        <v>1300.41</v>
      </c>
    </row>
    <row r="467" spans="2:3" ht="12">
      <c r="B467" s="11">
        <f>SUM(B465:B466)</f>
        <v>2600.82</v>
      </c>
      <c r="C467" s="1" t="s">
        <v>430</v>
      </c>
    </row>
    <row r="469" ht="12">
      <c r="A469" s="44" t="s">
        <v>327</v>
      </c>
    </row>
    <row r="470" spans="1:3" ht="12">
      <c r="A470" s="17" t="s">
        <v>329</v>
      </c>
      <c r="B470" s="11">
        <v>532.13</v>
      </c>
      <c r="C470" s="1" t="s">
        <v>430</v>
      </c>
    </row>
    <row r="472" ht="12">
      <c r="A472" s="44" t="s">
        <v>330</v>
      </c>
    </row>
    <row r="473" spans="1:2" ht="12">
      <c r="A473" s="17" t="s">
        <v>331</v>
      </c>
      <c r="B473" s="72">
        <v>1270.22</v>
      </c>
    </row>
    <row r="474" spans="1:2" ht="12">
      <c r="A474" s="17" t="s">
        <v>331</v>
      </c>
      <c r="B474" s="72">
        <v>2824.38</v>
      </c>
    </row>
    <row r="475" spans="1:2" ht="12">
      <c r="A475" s="17" t="s">
        <v>331</v>
      </c>
      <c r="B475" s="72">
        <v>6215.66</v>
      </c>
    </row>
    <row r="476" spans="1:2" ht="12">
      <c r="A476" s="17" t="s">
        <v>331</v>
      </c>
      <c r="B476" s="72">
        <v>4549.42</v>
      </c>
    </row>
    <row r="477" spans="1:2" ht="12">
      <c r="A477" s="17" t="s">
        <v>331</v>
      </c>
      <c r="B477" s="72">
        <v>9523.38</v>
      </c>
    </row>
    <row r="478" spans="1:2" ht="12">
      <c r="A478" s="17" t="s">
        <v>331</v>
      </c>
      <c r="B478" s="72">
        <v>4055.37</v>
      </c>
    </row>
    <row r="479" spans="1:2" ht="12">
      <c r="A479" s="17" t="s">
        <v>331</v>
      </c>
      <c r="B479" s="72">
        <v>6217.02</v>
      </c>
    </row>
    <row r="480" spans="2:3" ht="12">
      <c r="B480" s="11">
        <f>SUM(B473:B479)</f>
        <v>34655.45</v>
      </c>
      <c r="C480" s="1" t="s">
        <v>430</v>
      </c>
    </row>
    <row r="482" ht="12">
      <c r="A482" s="44" t="s">
        <v>332</v>
      </c>
    </row>
    <row r="483" ht="12">
      <c r="B483" s="72">
        <v>4500</v>
      </c>
    </row>
    <row r="484" ht="12">
      <c r="B484" s="72">
        <v>11470</v>
      </c>
    </row>
    <row r="485" ht="12">
      <c r="B485" s="72">
        <v>24500</v>
      </c>
    </row>
    <row r="486" spans="2:3" ht="12">
      <c r="B486" s="11">
        <f>SUM(B483:B485)</f>
        <v>40470</v>
      </c>
      <c r="C486" s="1" t="s">
        <v>430</v>
      </c>
    </row>
    <row r="488" ht="12">
      <c r="A488" s="44" t="s">
        <v>72</v>
      </c>
    </row>
    <row r="489" spans="1:3" ht="12">
      <c r="A489" s="17" t="s">
        <v>333</v>
      </c>
      <c r="B489" s="11">
        <v>1006.8</v>
      </c>
      <c r="C489" s="1" t="s">
        <v>430</v>
      </c>
    </row>
    <row r="491" ht="12">
      <c r="A491" s="44" t="s">
        <v>334</v>
      </c>
    </row>
    <row r="492" spans="1:2" ht="12">
      <c r="A492" s="44"/>
      <c r="B492" s="72">
        <v>650</v>
      </c>
    </row>
    <row r="493" spans="1:2" ht="12">
      <c r="A493" s="17"/>
      <c r="B493" s="72">
        <v>4311.7</v>
      </c>
    </row>
    <row r="494" spans="1:3" ht="12">
      <c r="A494" s="17"/>
      <c r="B494" s="11">
        <f>SUM(B492:B493)</f>
        <v>4961.7</v>
      </c>
      <c r="C494" s="1" t="s">
        <v>430</v>
      </c>
    </row>
    <row r="496" ht="12">
      <c r="A496" s="44" t="s">
        <v>335</v>
      </c>
    </row>
    <row r="497" spans="1:2" ht="12">
      <c r="A497" s="17" t="s">
        <v>336</v>
      </c>
      <c r="B497" s="72">
        <v>1000</v>
      </c>
    </row>
    <row r="498" spans="1:2" ht="12">
      <c r="A498" s="52" t="s">
        <v>431</v>
      </c>
      <c r="B498" s="72">
        <v>3718.11</v>
      </c>
    </row>
    <row r="499" spans="2:3" ht="12">
      <c r="B499" s="11">
        <f>SUM(B497:B498)</f>
        <v>4718.110000000001</v>
      </c>
      <c r="C499" s="1" t="s">
        <v>430</v>
      </c>
    </row>
    <row r="501" ht="12">
      <c r="A501" s="44" t="s">
        <v>360</v>
      </c>
    </row>
    <row r="502" spans="1:2" ht="12">
      <c r="A502" s="17" t="s">
        <v>361</v>
      </c>
      <c r="B502" s="72">
        <v>1300</v>
      </c>
    </row>
    <row r="503" spans="2:3" ht="12">
      <c r="B503" s="11">
        <f>SUM(B502)</f>
        <v>1300</v>
      </c>
      <c r="C503" s="1" t="s">
        <v>430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workbookViewId="0" topLeftCell="A1">
      <selection activeCell="A4" sqref="A4"/>
    </sheetView>
  </sheetViews>
  <sheetFormatPr defaultColWidth="8.8515625" defaultRowHeight="12.75"/>
  <cols>
    <col min="1" max="1" width="38.28125" style="0" bestFit="1" customWidth="1"/>
    <col min="2" max="4" width="10.7109375" style="0" bestFit="1" customWidth="1"/>
    <col min="5" max="5" width="10.140625" style="0" bestFit="1" customWidth="1"/>
    <col min="6" max="6" width="10.7109375" style="0" customWidth="1"/>
    <col min="7" max="7" width="2.421875" style="0" customWidth="1"/>
    <col min="8" max="8" width="37.00390625" style="0" bestFit="1" customWidth="1"/>
  </cols>
  <sheetData>
    <row r="1" spans="3:5" ht="12.75" thickBot="1">
      <c r="C1" s="99" t="s">
        <v>384</v>
      </c>
      <c r="D1" s="97" t="s">
        <v>384</v>
      </c>
      <c r="E1" s="99" t="s">
        <v>384</v>
      </c>
    </row>
    <row r="2" spans="1:8" ht="12">
      <c r="A2" s="1" t="s">
        <v>259</v>
      </c>
      <c r="B2" s="95">
        <v>41275</v>
      </c>
      <c r="C2" s="99" t="s">
        <v>381</v>
      </c>
      <c r="D2" s="97" t="s">
        <v>382</v>
      </c>
      <c r="E2" s="99" t="s">
        <v>383</v>
      </c>
      <c r="F2" s="96" t="s">
        <v>99</v>
      </c>
      <c r="H2" s="115" t="s">
        <v>262</v>
      </c>
    </row>
    <row r="3" spans="1:8" ht="12">
      <c r="A3" s="1" t="s">
        <v>429</v>
      </c>
      <c r="B3" s="95">
        <v>42643</v>
      </c>
      <c r="C3" s="93">
        <v>2016</v>
      </c>
      <c r="D3" s="98">
        <v>2016</v>
      </c>
      <c r="E3" s="93">
        <v>2016</v>
      </c>
      <c r="F3" s="109">
        <v>42735</v>
      </c>
      <c r="H3" s="116" t="s">
        <v>403</v>
      </c>
    </row>
    <row r="4" spans="1:8" ht="12">
      <c r="A4" s="21"/>
      <c r="B4" s="86"/>
      <c r="C4" s="86"/>
      <c r="D4" s="86"/>
      <c r="E4" s="86"/>
      <c r="F4" s="86"/>
      <c r="H4" s="117" t="s">
        <v>404</v>
      </c>
    </row>
    <row r="5" spans="1:8" ht="12">
      <c r="A5" s="17" t="s">
        <v>260</v>
      </c>
      <c r="B5" s="84">
        <v>84325</v>
      </c>
      <c r="C5" s="94">
        <v>0</v>
      </c>
      <c r="D5" s="84">
        <v>0</v>
      </c>
      <c r="E5" s="86">
        <v>0</v>
      </c>
      <c r="F5" s="85">
        <f>B5+C5+D5+E5</f>
        <v>84325</v>
      </c>
      <c r="H5" s="117" t="s">
        <v>405</v>
      </c>
    </row>
    <row r="6" spans="1:8" ht="12.75" thickBot="1">
      <c r="A6" s="17" t="s">
        <v>261</v>
      </c>
      <c r="B6" s="84">
        <v>48760.31</v>
      </c>
      <c r="C6" s="94">
        <v>0</v>
      </c>
      <c r="D6" s="84">
        <v>0</v>
      </c>
      <c r="E6" s="86">
        <v>0</v>
      </c>
      <c r="F6" s="85">
        <f>B6+C6+D6+E6</f>
        <v>48760.31</v>
      </c>
      <c r="H6" s="118">
        <v>10675</v>
      </c>
    </row>
    <row r="7" spans="1:6" ht="12">
      <c r="A7" s="21" t="s">
        <v>64</v>
      </c>
      <c r="B7" s="84">
        <v>249</v>
      </c>
      <c r="C7" s="94">
        <v>0</v>
      </c>
      <c r="D7" s="84">
        <v>0</v>
      </c>
      <c r="E7" s="86">
        <v>0</v>
      </c>
      <c r="F7" s="85">
        <f>B7+C7+D7+E7</f>
        <v>249</v>
      </c>
    </row>
    <row r="8" spans="1:6" ht="12">
      <c r="A8" s="21" t="s">
        <v>68</v>
      </c>
      <c r="B8" s="84">
        <v>4606.56</v>
      </c>
      <c r="C8" s="94">
        <v>0</v>
      </c>
      <c r="D8" s="84">
        <v>0</v>
      </c>
      <c r="E8" s="86">
        <v>0</v>
      </c>
      <c r="F8" s="85">
        <f>B8+C8+D8+E8</f>
        <v>4606.56</v>
      </c>
    </row>
    <row r="9" spans="1:6" ht="12">
      <c r="A9" s="21" t="s">
        <v>70</v>
      </c>
      <c r="B9" s="84">
        <v>1530.02</v>
      </c>
      <c r="C9" s="94">
        <v>0</v>
      </c>
      <c r="D9" s="84">
        <v>0</v>
      </c>
      <c r="E9" s="86">
        <v>0</v>
      </c>
      <c r="F9" s="85">
        <f>B9+C9+D9+E9</f>
        <v>1530.02</v>
      </c>
    </row>
    <row r="10" spans="1:6" ht="12">
      <c r="A10" s="21"/>
      <c r="B10" s="28">
        <f>SUM(B5:B9)</f>
        <v>139470.88999999998</v>
      </c>
      <c r="C10" s="75">
        <f>SUM(C5:C9)</f>
        <v>0</v>
      </c>
      <c r="D10" s="28">
        <f>SUM(D5:D9)</f>
        <v>0</v>
      </c>
      <c r="E10" s="71">
        <f>SUM(E5:E9)</f>
        <v>0</v>
      </c>
      <c r="F10" s="11">
        <f>SUM(F5:F9)</f>
        <v>139470.88999999998</v>
      </c>
    </row>
    <row r="13" spans="1:2" ht="12">
      <c r="A13" s="74" t="s">
        <v>423</v>
      </c>
      <c r="B13" s="75">
        <f>B22+B38+B40+B50+B55</f>
        <v>139470.88999999998</v>
      </c>
    </row>
    <row r="15" ht="12">
      <c r="A15" s="2" t="s">
        <v>406</v>
      </c>
    </row>
    <row r="16" spans="1:2" ht="12">
      <c r="A16" s="17" t="s">
        <v>407</v>
      </c>
      <c r="B16" s="86">
        <v>3700</v>
      </c>
    </row>
    <row r="17" spans="1:2" ht="12">
      <c r="A17" s="17" t="s">
        <v>408</v>
      </c>
      <c r="B17" s="86">
        <v>17750</v>
      </c>
    </row>
    <row r="18" spans="1:2" ht="12">
      <c r="A18" s="17" t="s">
        <v>409</v>
      </c>
      <c r="B18" s="86">
        <v>24250</v>
      </c>
    </row>
    <row r="19" spans="1:2" ht="12">
      <c r="A19" s="17" t="s">
        <v>409</v>
      </c>
      <c r="B19" s="86">
        <v>2375</v>
      </c>
    </row>
    <row r="20" spans="1:2" ht="12">
      <c r="A20" s="17" t="s">
        <v>410</v>
      </c>
      <c r="B20" s="86">
        <v>5000</v>
      </c>
    </row>
    <row r="21" spans="1:2" ht="12">
      <c r="A21" s="17" t="s">
        <v>410</v>
      </c>
      <c r="B21" s="86">
        <v>31250</v>
      </c>
    </row>
    <row r="22" ht="12">
      <c r="B22" s="11">
        <f>SUM(B16:B21)</f>
        <v>84325</v>
      </c>
    </row>
    <row r="23" ht="12">
      <c r="A23" s="2" t="s">
        <v>411</v>
      </c>
    </row>
    <row r="24" spans="1:2" ht="12">
      <c r="A24" s="17" t="s">
        <v>412</v>
      </c>
      <c r="B24" s="86">
        <v>8472.67</v>
      </c>
    </row>
    <row r="25" spans="1:2" ht="12">
      <c r="A25" s="17" t="s">
        <v>413</v>
      </c>
      <c r="B25" s="86">
        <v>12562</v>
      </c>
    </row>
    <row r="26" spans="1:2" ht="12">
      <c r="A26" s="17" t="s">
        <v>414</v>
      </c>
      <c r="B26" s="86">
        <v>9382</v>
      </c>
    </row>
    <row r="27" spans="1:2" ht="12">
      <c r="A27" s="17" t="s">
        <v>414</v>
      </c>
      <c r="B27" s="86">
        <v>646.67</v>
      </c>
    </row>
    <row r="28" spans="1:2" ht="12">
      <c r="A28" s="17" t="s">
        <v>412</v>
      </c>
      <c r="B28" s="86">
        <v>1664.8</v>
      </c>
    </row>
    <row r="29" spans="1:2" ht="12">
      <c r="A29" s="17" t="s">
        <v>414</v>
      </c>
      <c r="B29" s="86">
        <v>3173.37</v>
      </c>
    </row>
    <row r="30" spans="1:2" ht="12">
      <c r="A30" s="17" t="s">
        <v>414</v>
      </c>
      <c r="B30" s="86">
        <v>480</v>
      </c>
    </row>
    <row r="31" spans="1:2" ht="12">
      <c r="A31" s="17" t="s">
        <v>412</v>
      </c>
      <c r="B31" s="86">
        <v>832.4</v>
      </c>
    </row>
    <row r="32" spans="1:2" ht="12">
      <c r="A32" s="17" t="s">
        <v>414</v>
      </c>
      <c r="B32" s="86">
        <v>1586.69</v>
      </c>
    </row>
    <row r="33" spans="1:2" ht="12">
      <c r="A33" s="17" t="s">
        <v>415</v>
      </c>
      <c r="B33" s="86">
        <v>9100</v>
      </c>
    </row>
    <row r="34" spans="1:2" ht="12">
      <c r="A34" s="17" t="s">
        <v>414</v>
      </c>
      <c r="B34" s="86">
        <v>528.9</v>
      </c>
    </row>
    <row r="35" spans="1:2" ht="12">
      <c r="A35" s="17" t="s">
        <v>412</v>
      </c>
      <c r="B35" s="86">
        <v>277.47</v>
      </c>
    </row>
    <row r="36" spans="1:2" ht="12">
      <c r="A36" s="17" t="s">
        <v>414</v>
      </c>
      <c r="B36" s="86">
        <v>480</v>
      </c>
    </row>
    <row r="37" spans="1:2" ht="12">
      <c r="A37" s="17" t="s">
        <v>414</v>
      </c>
      <c r="B37" s="86">
        <v>-426.66</v>
      </c>
    </row>
    <row r="38" ht="12">
      <c r="B38" s="11">
        <f>SUM(B24:B37)</f>
        <v>48760.31</v>
      </c>
    </row>
    <row r="39" ht="12">
      <c r="A39" s="2" t="s">
        <v>416</v>
      </c>
    </row>
    <row r="40" spans="1:2" ht="12">
      <c r="A40" s="17" t="s">
        <v>417</v>
      </c>
      <c r="B40" s="11">
        <v>249</v>
      </c>
    </row>
    <row r="42" ht="12">
      <c r="A42" s="2" t="s">
        <v>418</v>
      </c>
    </row>
    <row r="43" spans="1:2" ht="12">
      <c r="A43" s="17" t="s">
        <v>419</v>
      </c>
      <c r="B43" s="86">
        <v>295.08</v>
      </c>
    </row>
    <row r="44" spans="1:2" ht="12">
      <c r="A44" s="17" t="s">
        <v>419</v>
      </c>
      <c r="B44" s="86">
        <v>600</v>
      </c>
    </row>
    <row r="45" spans="1:2" ht="12">
      <c r="A45" s="17" t="s">
        <v>419</v>
      </c>
      <c r="B45" s="86">
        <v>304.92</v>
      </c>
    </row>
    <row r="46" spans="1:2" ht="12">
      <c r="A46" s="17" t="s">
        <v>419</v>
      </c>
      <c r="B46" s="86">
        <v>304.92</v>
      </c>
    </row>
    <row r="47" spans="1:2" ht="12">
      <c r="A47" s="17" t="s">
        <v>419</v>
      </c>
      <c r="B47" s="86">
        <v>304.92</v>
      </c>
    </row>
    <row r="48" spans="1:2" ht="12">
      <c r="A48" s="17" t="s">
        <v>419</v>
      </c>
      <c r="B48" s="86">
        <v>196.72</v>
      </c>
    </row>
    <row r="49" spans="1:2" ht="12">
      <c r="A49" s="17" t="s">
        <v>420</v>
      </c>
      <c r="B49" s="86">
        <v>2600</v>
      </c>
    </row>
    <row r="50" ht="12">
      <c r="B50" s="11">
        <f>SUM(B43:B49)</f>
        <v>4606.56</v>
      </c>
    </row>
    <row r="51" ht="12">
      <c r="A51" s="2" t="s">
        <v>421</v>
      </c>
    </row>
    <row r="52" spans="1:2" ht="12">
      <c r="A52" s="17" t="s">
        <v>422</v>
      </c>
      <c r="B52" s="86">
        <v>560</v>
      </c>
    </row>
    <row r="53" spans="1:2" ht="12">
      <c r="A53" s="17" t="s">
        <v>422</v>
      </c>
      <c r="B53" s="86">
        <v>370</v>
      </c>
    </row>
    <row r="54" spans="1:2" ht="12">
      <c r="A54" s="17" t="s">
        <v>422</v>
      </c>
      <c r="B54" s="86">
        <v>600.02</v>
      </c>
    </row>
    <row r="55" ht="12">
      <c r="B55" s="11">
        <f>SUM(B52:B54)</f>
        <v>1530.02</v>
      </c>
    </row>
  </sheetData>
  <sheetProtection/>
  <printOptions/>
  <pageMargins left="0.47" right="0.2" top="0.59" bottom="0.7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62"/>
  <sheetViews>
    <sheetView tabSelected="1" zoomScale="150" zoomScaleNormal="150" workbookViewId="0" topLeftCell="A29">
      <selection activeCell="J63" sqref="J63"/>
    </sheetView>
  </sheetViews>
  <sheetFormatPr defaultColWidth="8.8515625" defaultRowHeight="12.75"/>
  <cols>
    <col min="1" max="1" width="10.28125" style="0" customWidth="1"/>
    <col min="2" max="2" width="11.00390625" style="0" customWidth="1"/>
    <col min="3" max="3" width="10.28125" style="0" bestFit="1" customWidth="1"/>
    <col min="4" max="4" width="12.8515625" style="0" bestFit="1" customWidth="1"/>
    <col min="5" max="5" width="11.28125" style="0" bestFit="1" customWidth="1"/>
    <col min="6" max="6" width="12.28125" style="0" bestFit="1" customWidth="1"/>
    <col min="7" max="7" width="9.28125" style="0" bestFit="1" customWidth="1"/>
    <col min="8" max="12" width="12.28125" style="0" bestFit="1" customWidth="1"/>
  </cols>
  <sheetData>
    <row r="1" spans="1:5" ht="12">
      <c r="A1" s="1" t="s">
        <v>148</v>
      </c>
      <c r="B1" s="1"/>
      <c r="C1" s="1"/>
      <c r="E1" s="22">
        <v>42704</v>
      </c>
    </row>
    <row r="3" spans="1:6" ht="12">
      <c r="A3" s="50">
        <v>2013</v>
      </c>
      <c r="F3" s="51">
        <f>'costi costruzione 31_12_2013'!H29</f>
        <v>411726.38</v>
      </c>
    </row>
    <row r="4" spans="1:6" ht="12">
      <c r="A4" s="50">
        <v>2014</v>
      </c>
      <c r="F4" s="51">
        <f>'costi costruzione_31_12_2014'!H39</f>
        <v>765967.0899999999</v>
      </c>
    </row>
    <row r="5" spans="1:6" ht="12">
      <c r="A5" s="50">
        <v>2015</v>
      </c>
      <c r="F5" s="51">
        <f>'costi costruzione_31_12_2015'!H55</f>
        <v>1308095.1800000002</v>
      </c>
    </row>
    <row r="6" spans="1:6" ht="12">
      <c r="A6" s="50">
        <v>2016</v>
      </c>
      <c r="B6" s="44" t="s">
        <v>433</v>
      </c>
      <c r="C6" s="44"/>
      <c r="D6" s="44"/>
      <c r="F6" s="51">
        <f>'TOT. costi costruz_30_11_2016'!F5</f>
        <v>665356.1799999999</v>
      </c>
    </row>
    <row r="7" ht="12">
      <c r="F7" s="28">
        <f>SUM(F3:F6)</f>
        <v>3151144.83</v>
      </c>
    </row>
    <row r="9" spans="1:6" ht="12">
      <c r="A9" s="2" t="s">
        <v>434</v>
      </c>
      <c r="B9" s="2"/>
      <c r="C9" s="2"/>
      <c r="D9" s="2"/>
      <c r="F9" s="11">
        <f>F7</f>
        <v>3151144.83</v>
      </c>
    </row>
    <row r="11" spans="1:2" ht="12">
      <c r="A11" s="74" t="s">
        <v>149</v>
      </c>
      <c r="B11" s="74"/>
    </row>
    <row r="12" spans="1:6" ht="12">
      <c r="A12" s="74" t="s">
        <v>150</v>
      </c>
      <c r="B12" s="74"/>
      <c r="C12" s="74"/>
      <c r="F12" s="75">
        <f>D13+D14+D15+D16</f>
        <v>48760.31</v>
      </c>
    </row>
    <row r="13" spans="1:4" ht="12">
      <c r="A13" s="17" t="s">
        <v>151</v>
      </c>
      <c r="B13" s="17"/>
      <c r="C13" s="17"/>
      <c r="D13" s="72">
        <v>12562</v>
      </c>
    </row>
    <row r="14" spans="1:4" ht="12">
      <c r="A14" s="17" t="s">
        <v>153</v>
      </c>
      <c r="B14" s="17"/>
      <c r="D14" s="72">
        <v>15850.97</v>
      </c>
    </row>
    <row r="15" spans="1:4" ht="12">
      <c r="A15" s="17" t="s">
        <v>152</v>
      </c>
      <c r="B15" s="17"/>
      <c r="D15" s="72">
        <v>11247.34</v>
      </c>
    </row>
    <row r="16" spans="1:4" ht="12">
      <c r="A16" s="17" t="s">
        <v>154</v>
      </c>
      <c r="B16" s="17"/>
      <c r="D16" s="72">
        <v>9100</v>
      </c>
    </row>
    <row r="18" spans="1:6" ht="12">
      <c r="A18" s="74" t="s">
        <v>155</v>
      </c>
      <c r="B18" s="74"/>
      <c r="C18" s="74"/>
      <c r="F18" s="75">
        <f>D19+D20+D21+D22</f>
        <v>84325</v>
      </c>
    </row>
    <row r="19" spans="1:4" ht="12">
      <c r="A19" s="17" t="s">
        <v>151</v>
      </c>
      <c r="B19" s="17"/>
      <c r="C19" s="17"/>
      <c r="D19" s="72">
        <v>17750</v>
      </c>
    </row>
    <row r="20" spans="1:4" ht="12">
      <c r="A20" s="17" t="s">
        <v>153</v>
      </c>
      <c r="B20" s="17"/>
      <c r="D20" s="72">
        <v>26625</v>
      </c>
    </row>
    <row r="21" spans="1:4" ht="12">
      <c r="A21" s="17" t="s">
        <v>152</v>
      </c>
      <c r="B21" s="17"/>
      <c r="D21" s="72">
        <v>3700</v>
      </c>
    </row>
    <row r="22" spans="1:4" ht="12">
      <c r="A22" s="17" t="s">
        <v>154</v>
      </c>
      <c r="B22" s="17"/>
      <c r="D22" s="72">
        <v>36250</v>
      </c>
    </row>
    <row r="24" spans="1:6" ht="12">
      <c r="A24" s="74" t="s">
        <v>164</v>
      </c>
      <c r="B24" s="74"/>
      <c r="C24" s="74"/>
      <c r="F24" s="75">
        <f>D25+D26+D27</f>
        <v>6136.58</v>
      </c>
    </row>
    <row r="25" spans="1:4" ht="12">
      <c r="A25" s="17" t="s">
        <v>352</v>
      </c>
      <c r="D25" s="72">
        <v>2006.56</v>
      </c>
    </row>
    <row r="26" spans="1:4" ht="12">
      <c r="A26" s="17" t="s">
        <v>353</v>
      </c>
      <c r="D26" s="72">
        <v>2600</v>
      </c>
    </row>
    <row r="27" spans="1:4" ht="12">
      <c r="A27" s="17" t="s">
        <v>354</v>
      </c>
      <c r="B27" s="17"/>
      <c r="D27" s="72">
        <v>1530.02</v>
      </c>
    </row>
    <row r="28" spans="1:4" ht="12">
      <c r="A28" s="52"/>
      <c r="B28" s="52"/>
      <c r="D28" s="77"/>
    </row>
    <row r="29" spans="1:6" ht="12">
      <c r="A29" s="74" t="s">
        <v>181</v>
      </c>
      <c r="B29" s="74"/>
      <c r="C29" s="74"/>
      <c r="D29" s="77"/>
      <c r="F29" s="75">
        <v>249</v>
      </c>
    </row>
    <row r="30" spans="1:4" ht="12">
      <c r="A30" s="52"/>
      <c r="B30" s="52"/>
      <c r="D30" s="77"/>
    </row>
    <row r="31" spans="1:4" ht="12">
      <c r="A31" s="54" t="s">
        <v>375</v>
      </c>
      <c r="B31" s="54"/>
      <c r="C31" s="54"/>
      <c r="D31" s="77"/>
    </row>
    <row r="32" spans="1:6" ht="12">
      <c r="A32" s="54" t="s">
        <v>376</v>
      </c>
      <c r="B32" s="54"/>
      <c r="C32" s="54"/>
      <c r="D32" s="77"/>
      <c r="F32" s="55">
        <f>-(F48+F49+F50+F51+F52+F53+F55+F56+F57+F58)</f>
        <v>38407.5</v>
      </c>
    </row>
    <row r="33" spans="1:4" ht="12">
      <c r="A33" s="52"/>
      <c r="B33" s="52"/>
      <c r="D33" s="77"/>
    </row>
    <row r="34" spans="1:6" ht="12">
      <c r="A34" s="74" t="s">
        <v>355</v>
      </c>
      <c r="B34" s="74"/>
      <c r="C34" s="74"/>
      <c r="D34" s="74"/>
      <c r="F34" s="75">
        <f>F12+F18+F24+F29+F32</f>
        <v>177878.38999999998</v>
      </c>
    </row>
    <row r="35" spans="1:4" ht="12">
      <c r="A35" s="52"/>
      <c r="B35" s="52"/>
      <c r="D35" s="77"/>
    </row>
    <row r="36" spans="1:4" ht="12">
      <c r="A36" s="52"/>
      <c r="B36" s="52"/>
      <c r="D36" s="77"/>
    </row>
    <row r="37" spans="2:6" ht="12">
      <c r="B37" s="2" t="s">
        <v>184</v>
      </c>
      <c r="C37" s="2"/>
      <c r="D37" s="2"/>
      <c r="E37" s="2"/>
      <c r="F37" s="11">
        <f>F9+F34</f>
        <v>3329023.22</v>
      </c>
    </row>
    <row r="39" spans="1:3" ht="12">
      <c r="A39" s="81">
        <v>1000</v>
      </c>
      <c r="B39" s="2" t="s">
        <v>256</v>
      </c>
      <c r="C39" s="2"/>
    </row>
    <row r="40" spans="1:2" ht="12">
      <c r="A40" s="11">
        <f>F9/A39</f>
        <v>3151.14483</v>
      </c>
      <c r="B40" s="2" t="s">
        <v>236</v>
      </c>
    </row>
    <row r="42" spans="3:9" ht="12">
      <c r="C42" s="96" t="s">
        <v>424</v>
      </c>
      <c r="D42" s="79" t="s">
        <v>252</v>
      </c>
      <c r="E42" s="80" t="s">
        <v>377</v>
      </c>
      <c r="F42" s="80" t="s">
        <v>378</v>
      </c>
      <c r="G42" s="80" t="s">
        <v>356</v>
      </c>
      <c r="H42" s="50" t="s">
        <v>253</v>
      </c>
      <c r="I42" s="50" t="s">
        <v>254</v>
      </c>
    </row>
    <row r="43" spans="2:9" ht="12">
      <c r="B43" s="15" t="s">
        <v>232</v>
      </c>
      <c r="C43" s="81">
        <v>-117.909</v>
      </c>
      <c r="D43" s="49">
        <f>C43*A40</f>
        <v>-371548.33576047</v>
      </c>
      <c r="E43" s="51">
        <v>-12562</v>
      </c>
      <c r="F43" s="51">
        <v>-17750</v>
      </c>
      <c r="G43" s="51">
        <f>-F29</f>
        <v>-249</v>
      </c>
      <c r="H43" s="11">
        <v>710000</v>
      </c>
      <c r="I43" s="49">
        <f>D43+E43+F43+H43+G43</f>
        <v>307890.66423953</v>
      </c>
    </row>
    <row r="44" spans="2:11" ht="12">
      <c r="B44" s="15" t="s">
        <v>233</v>
      </c>
      <c r="C44" s="81">
        <v>-156.707</v>
      </c>
      <c r="D44" s="49">
        <f>C44*A40</f>
        <v>-493806.45287481</v>
      </c>
      <c r="E44" s="51">
        <v>-15850.97</v>
      </c>
      <c r="F44" s="51">
        <v>-26625</v>
      </c>
      <c r="G44" s="51">
        <f>-(D25+D26+D27)</f>
        <v>-6136.58</v>
      </c>
      <c r="H44" s="11">
        <v>1054325</v>
      </c>
      <c r="I44" s="49">
        <f>D44+E44+F44+H44+G44</f>
        <v>511905.99712519004</v>
      </c>
      <c r="K44" s="50" t="s">
        <v>379</v>
      </c>
    </row>
    <row r="45" spans="2:11" ht="12">
      <c r="B45" s="15" t="s">
        <v>234</v>
      </c>
      <c r="C45" s="81">
        <v>-66.882</v>
      </c>
      <c r="D45" s="49">
        <f>C45*A40</f>
        <v>-210754.86852006003</v>
      </c>
      <c r="E45" s="51">
        <v>-11247.34</v>
      </c>
      <c r="F45" s="51">
        <v>-3700</v>
      </c>
      <c r="G45" s="49">
        <v>0</v>
      </c>
      <c r="H45" s="11">
        <v>370000</v>
      </c>
      <c r="I45" s="49">
        <f>D45+E45+F45+H45+G45</f>
        <v>144297.79147993997</v>
      </c>
      <c r="K45" s="50" t="s">
        <v>380</v>
      </c>
    </row>
    <row r="46" spans="2:11" ht="12">
      <c r="B46" s="15" t="s">
        <v>235</v>
      </c>
      <c r="C46" s="81">
        <v>-244.276</v>
      </c>
      <c r="D46" s="49">
        <f>C46*A40</f>
        <v>-769749.0544930801</v>
      </c>
      <c r="E46" s="51">
        <v>-9100</v>
      </c>
      <c r="F46" s="51">
        <v>-36250</v>
      </c>
      <c r="G46" s="49">
        <v>0</v>
      </c>
      <c r="H46" s="11">
        <v>1493400</v>
      </c>
      <c r="I46" s="49">
        <f>D46+E46+F46+H46+G46</f>
        <v>678300.9455069199</v>
      </c>
      <c r="K46" s="108">
        <v>10</v>
      </c>
    </row>
    <row r="47" spans="6:10" ht="12">
      <c r="F47" s="80" t="s">
        <v>339</v>
      </c>
      <c r="J47" s="45" t="s">
        <v>237</v>
      </c>
    </row>
    <row r="48" spans="1:11" ht="12">
      <c r="A48" s="45" t="s">
        <v>243</v>
      </c>
      <c r="B48" s="17" t="s">
        <v>238</v>
      </c>
      <c r="C48" s="82">
        <v>-6.67</v>
      </c>
      <c r="D48" s="49">
        <f>C48*A40</f>
        <v>-21018.1360161</v>
      </c>
      <c r="E48" s="72">
        <v>0</v>
      </c>
      <c r="F48" s="72">
        <f aca="true" t="shared" si="0" ref="F48:F53">-H48*0.015</f>
        <v>-1012.5</v>
      </c>
      <c r="G48" s="49">
        <v>0</v>
      </c>
      <c r="H48" s="28">
        <f aca="true" t="shared" si="1" ref="H48:H53">K48</f>
        <v>67500</v>
      </c>
      <c r="I48" s="49">
        <f aca="true" t="shared" si="2" ref="I48:I53">D48+E48+F48+H48+G48</f>
        <v>45469.363983899995</v>
      </c>
      <c r="J48" s="49">
        <v>75000</v>
      </c>
      <c r="K48" s="75">
        <f aca="true" t="shared" si="3" ref="K48:K53">J48*-($K$46-100)/100</f>
        <v>67500</v>
      </c>
    </row>
    <row r="49" spans="1:11" ht="12">
      <c r="A49" s="45" t="s">
        <v>243</v>
      </c>
      <c r="B49" s="17" t="s">
        <v>238</v>
      </c>
      <c r="C49" s="82">
        <v>-6.67</v>
      </c>
      <c r="D49" s="49">
        <f>C49*A40</f>
        <v>-21018.1360161</v>
      </c>
      <c r="E49" s="72">
        <v>0</v>
      </c>
      <c r="F49" s="72">
        <f t="shared" si="0"/>
        <v>-1012.5</v>
      </c>
      <c r="G49" s="49">
        <v>0</v>
      </c>
      <c r="H49" s="28">
        <f t="shared" si="1"/>
        <v>67500</v>
      </c>
      <c r="I49" s="49">
        <f t="shared" si="2"/>
        <v>45469.363983899995</v>
      </c>
      <c r="J49" s="49">
        <v>75000</v>
      </c>
      <c r="K49" s="75">
        <f t="shared" si="3"/>
        <v>67500</v>
      </c>
    </row>
    <row r="50" spans="1:11" ht="12">
      <c r="A50" s="45" t="s">
        <v>243</v>
      </c>
      <c r="B50" s="17" t="s">
        <v>238</v>
      </c>
      <c r="C50" s="82">
        <v>-6.67</v>
      </c>
      <c r="D50" s="49">
        <f>C50*A40</f>
        <v>-21018.1360161</v>
      </c>
      <c r="E50" s="72">
        <v>0</v>
      </c>
      <c r="F50" s="72">
        <f t="shared" si="0"/>
        <v>-1012.5</v>
      </c>
      <c r="G50" s="49">
        <v>0</v>
      </c>
      <c r="H50" s="28">
        <f t="shared" si="1"/>
        <v>67500</v>
      </c>
      <c r="I50" s="49">
        <f t="shared" si="2"/>
        <v>45469.363983899995</v>
      </c>
      <c r="J50" s="49">
        <v>75000</v>
      </c>
      <c r="K50" s="75">
        <f t="shared" si="3"/>
        <v>67500</v>
      </c>
    </row>
    <row r="51" spans="1:11" ht="12">
      <c r="A51" s="45" t="s">
        <v>243</v>
      </c>
      <c r="B51" s="17" t="s">
        <v>238</v>
      </c>
      <c r="C51" s="82">
        <v>-6.67</v>
      </c>
      <c r="D51" s="49">
        <f>C51*A40</f>
        <v>-21018.1360161</v>
      </c>
      <c r="E51" s="72">
        <v>0</v>
      </c>
      <c r="F51" s="72">
        <f t="shared" si="0"/>
        <v>-1012.5</v>
      </c>
      <c r="G51" s="49">
        <v>0</v>
      </c>
      <c r="H51" s="28">
        <f t="shared" si="1"/>
        <v>67500</v>
      </c>
      <c r="I51" s="49">
        <f t="shared" si="2"/>
        <v>45469.363983899995</v>
      </c>
      <c r="J51" s="49">
        <v>75000</v>
      </c>
      <c r="K51" s="75">
        <f t="shared" si="3"/>
        <v>67500</v>
      </c>
    </row>
    <row r="52" spans="1:11" ht="12">
      <c r="A52" s="45" t="s">
        <v>244</v>
      </c>
      <c r="B52" s="17" t="s">
        <v>250</v>
      </c>
      <c r="C52" s="82">
        <v>-7.226</v>
      </c>
      <c r="D52" s="49">
        <f>C52*A40</f>
        <v>-22770.172541580003</v>
      </c>
      <c r="E52" s="72">
        <v>0</v>
      </c>
      <c r="F52" s="72">
        <f t="shared" si="0"/>
        <v>-1485</v>
      </c>
      <c r="G52" s="49">
        <v>0</v>
      </c>
      <c r="H52" s="28">
        <f t="shared" si="1"/>
        <v>99000</v>
      </c>
      <c r="I52" s="49">
        <f t="shared" si="2"/>
        <v>74744.82745842</v>
      </c>
      <c r="J52" s="49">
        <v>110000</v>
      </c>
      <c r="K52" s="75">
        <f t="shared" si="3"/>
        <v>99000</v>
      </c>
    </row>
    <row r="53" spans="1:11" ht="12">
      <c r="A53" s="45" t="s">
        <v>245</v>
      </c>
      <c r="B53" s="17" t="s">
        <v>251</v>
      </c>
      <c r="C53" s="82">
        <v>-6.964</v>
      </c>
      <c r="D53" s="49">
        <f>C53*A40</f>
        <v>-21944.572596120004</v>
      </c>
      <c r="E53" s="72">
        <v>0</v>
      </c>
      <c r="F53" s="72">
        <f t="shared" si="0"/>
        <v>-1485</v>
      </c>
      <c r="G53" s="49">
        <v>0</v>
      </c>
      <c r="H53" s="28">
        <f t="shared" si="1"/>
        <v>99000</v>
      </c>
      <c r="I53" s="49">
        <f t="shared" si="2"/>
        <v>75570.42740387999</v>
      </c>
      <c r="J53" s="49">
        <v>110000</v>
      </c>
      <c r="K53" s="75">
        <f t="shared" si="3"/>
        <v>99000</v>
      </c>
    </row>
    <row r="55" spans="1:11" ht="12">
      <c r="A55" s="45" t="s">
        <v>246</v>
      </c>
      <c r="B55" s="17" t="s">
        <v>239</v>
      </c>
      <c r="C55" s="82">
        <v>-54.963</v>
      </c>
      <c r="D55" s="49">
        <f>C55*A40</f>
        <v>-173196.37329129002</v>
      </c>
      <c r="E55" s="72">
        <v>0</v>
      </c>
      <c r="F55" s="72">
        <f>-H55*0.015</f>
        <v>-4428</v>
      </c>
      <c r="G55" s="49">
        <v>0</v>
      </c>
      <c r="H55" s="28">
        <f>K55</f>
        <v>295200</v>
      </c>
      <c r="I55" s="49">
        <f>D55+E55+F55+H55+G55</f>
        <v>117575.62670870998</v>
      </c>
      <c r="J55" s="49">
        <v>328000</v>
      </c>
      <c r="K55" s="75">
        <f>J55*-($K$46-100)/100</f>
        <v>295200</v>
      </c>
    </row>
    <row r="56" spans="1:11" ht="12">
      <c r="A56" s="45" t="s">
        <v>247</v>
      </c>
      <c r="B56" s="17" t="s">
        <v>240</v>
      </c>
      <c r="C56" s="82">
        <v>-124.976</v>
      </c>
      <c r="D56" s="49">
        <f>C56*A40</f>
        <v>-393817.47627408</v>
      </c>
      <c r="E56" s="72">
        <v>0</v>
      </c>
      <c r="F56" s="72">
        <f>-H56*0.015</f>
        <v>-10975.5</v>
      </c>
      <c r="G56" s="49">
        <v>0</v>
      </c>
      <c r="H56" s="28">
        <f>K56</f>
        <v>731700</v>
      </c>
      <c r="I56" s="49">
        <f>D56+E56+F56+H56+G56</f>
        <v>326907.02372592</v>
      </c>
      <c r="J56" s="49">
        <v>813000</v>
      </c>
      <c r="K56" s="75">
        <f>J56*-($K$46-100)/100</f>
        <v>731700</v>
      </c>
    </row>
    <row r="57" spans="1:11" ht="12">
      <c r="A57" s="45" t="s">
        <v>248</v>
      </c>
      <c r="B57" s="17" t="s">
        <v>241</v>
      </c>
      <c r="C57" s="82">
        <v>-128.701</v>
      </c>
      <c r="D57" s="49">
        <f>C57*A40</f>
        <v>-405555.49076583</v>
      </c>
      <c r="E57" s="72">
        <v>0</v>
      </c>
      <c r="F57" s="72">
        <f>-H57*0.015</f>
        <v>-11043</v>
      </c>
      <c r="G57" s="49">
        <v>0</v>
      </c>
      <c r="H57" s="28">
        <f>K57</f>
        <v>736200</v>
      </c>
      <c r="I57" s="49">
        <f>D57+E57+F57+H57+G57</f>
        <v>319601.50923417</v>
      </c>
      <c r="J57" s="49">
        <v>818000</v>
      </c>
      <c r="K57" s="75">
        <f>J57*-($K$46-100)/100</f>
        <v>736200</v>
      </c>
    </row>
    <row r="58" spans="1:11" ht="12">
      <c r="A58" s="45" t="s">
        <v>249</v>
      </c>
      <c r="B58" s="17" t="s">
        <v>242</v>
      </c>
      <c r="C58" s="82">
        <v>-64.716</v>
      </c>
      <c r="D58" s="49">
        <f>C58*A40</f>
        <v>-203929.48881828</v>
      </c>
      <c r="E58" s="72">
        <v>0</v>
      </c>
      <c r="F58" s="72">
        <f>-H58*0.015</f>
        <v>-4941</v>
      </c>
      <c r="G58" s="49">
        <v>0</v>
      </c>
      <c r="H58" s="28">
        <f>K58</f>
        <v>329400</v>
      </c>
      <c r="I58" s="49">
        <f>D58+E58+F58+H58+G58</f>
        <v>120529.51118172001</v>
      </c>
      <c r="J58" s="49">
        <v>366000</v>
      </c>
      <c r="K58" s="75">
        <f>J58*-($K$46-100)/100</f>
        <v>329400</v>
      </c>
    </row>
    <row r="60" spans="3:11" ht="12">
      <c r="C60" s="78">
        <f aca="true" t="shared" si="4" ref="C60:H60">SUM(C43:C58)</f>
        <v>-999.9999999999999</v>
      </c>
      <c r="D60" s="49">
        <f t="shared" si="4"/>
        <v>-3151144.83</v>
      </c>
      <c r="E60" s="72">
        <f t="shared" si="4"/>
        <v>-48760.31</v>
      </c>
      <c r="F60" s="72">
        <f t="shared" si="4"/>
        <v>-122732.5</v>
      </c>
      <c r="G60" s="49">
        <f t="shared" si="4"/>
        <v>-6385.58</v>
      </c>
      <c r="H60" s="69">
        <f t="shared" si="4"/>
        <v>6188225</v>
      </c>
      <c r="I60" s="25">
        <f>SUM(I43:I58)</f>
        <v>2859201.7800000003</v>
      </c>
      <c r="J60" s="51">
        <f>SUM(J48:J59)</f>
        <v>2845000</v>
      </c>
      <c r="K60" s="75">
        <f>SUM(K48:K59)</f>
        <v>2560500</v>
      </c>
    </row>
    <row r="61" spans="8:9" ht="12">
      <c r="H61" s="98" t="s">
        <v>255</v>
      </c>
      <c r="I61" s="28">
        <f>'FP MONT. 30_11_2016'!E16</f>
        <v>149320</v>
      </c>
    </row>
    <row r="62" ht="12">
      <c r="I62" s="25">
        <f>SUM(I60:I61)</f>
        <v>3008521.7800000003</v>
      </c>
    </row>
  </sheetData>
  <sheetProtection/>
  <printOptions/>
  <pageMargins left="0.53" right="0.45" top="0.48" bottom="0.44" header="0.5" footer="0.5"/>
  <pageSetup fitToHeight="1" fitToWidth="1" horizontalDpi="600" verticalDpi="6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67"/>
  <sheetViews>
    <sheetView zoomScale="150" zoomScaleNormal="150" workbookViewId="0" topLeftCell="A29">
      <selection activeCell="A13" sqref="A13"/>
    </sheetView>
  </sheetViews>
  <sheetFormatPr defaultColWidth="8.8515625" defaultRowHeight="12.75"/>
  <cols>
    <col min="1" max="1" width="10.28125" style="0" customWidth="1"/>
    <col min="2" max="2" width="11.00390625" style="0" customWidth="1"/>
    <col min="3" max="3" width="10.28125" style="0" bestFit="1" customWidth="1"/>
    <col min="4" max="4" width="12.8515625" style="0" bestFit="1" customWidth="1"/>
    <col min="5" max="5" width="11.28125" style="0" bestFit="1" customWidth="1"/>
    <col min="6" max="6" width="12.28125" style="0" bestFit="1" customWidth="1"/>
    <col min="7" max="7" width="10.7109375" style="0" bestFit="1" customWidth="1"/>
    <col min="8" max="8" width="12.28125" style="0" bestFit="1" customWidth="1"/>
    <col min="9" max="9" width="11.28125" style="0" bestFit="1" customWidth="1"/>
    <col min="10" max="10" width="12.28125" style="0" bestFit="1" customWidth="1"/>
    <col min="11" max="11" width="12.8515625" style="0" bestFit="1" customWidth="1"/>
    <col min="12" max="12" width="12.28125" style="0" bestFit="1" customWidth="1"/>
  </cols>
  <sheetData>
    <row r="1" spans="1:5" ht="12">
      <c r="A1" s="1" t="s">
        <v>148</v>
      </c>
      <c r="B1" s="1"/>
      <c r="C1" s="1"/>
      <c r="E1" s="22">
        <v>42704</v>
      </c>
    </row>
    <row r="3" spans="6:7" ht="12">
      <c r="F3" s="45" t="s">
        <v>392</v>
      </c>
      <c r="G3" s="45" t="s">
        <v>390</v>
      </c>
    </row>
    <row r="4" spans="1:6" ht="12">
      <c r="A4" s="17" t="s">
        <v>427</v>
      </c>
      <c r="B4" s="17"/>
      <c r="C4" s="17"/>
      <c r="F4" s="112">
        <v>3614967.25</v>
      </c>
    </row>
    <row r="5" spans="1:8" ht="12">
      <c r="A5" s="122">
        <v>2013</v>
      </c>
      <c r="F5" s="75">
        <f>'costi costruzione 31_12_2013'!H29</f>
        <v>411726.38</v>
      </c>
      <c r="G5" s="75">
        <v>103575.81</v>
      </c>
      <c r="H5" s="75">
        <f>F4+F5+G5</f>
        <v>4130269.44</v>
      </c>
    </row>
    <row r="6" spans="1:8" ht="12">
      <c r="A6" s="98">
        <v>2014</v>
      </c>
      <c r="F6" s="28">
        <f>'costi costruzione_31_12_2014'!H39</f>
        <v>765967.0899999999</v>
      </c>
      <c r="G6" s="28">
        <v>87451.31</v>
      </c>
      <c r="H6" s="28">
        <f>F6+G6</f>
        <v>853418.3999999999</v>
      </c>
    </row>
    <row r="7" spans="1:8" ht="12">
      <c r="A7" s="96">
        <v>2015</v>
      </c>
      <c r="F7" s="11">
        <f>'costi costruzione_31_12_2015'!H55</f>
        <v>1308095.1800000002</v>
      </c>
      <c r="G7" s="11">
        <v>35332.13</v>
      </c>
      <c r="H7" s="11">
        <f>F7+G7</f>
        <v>1343427.31</v>
      </c>
    </row>
    <row r="8" spans="1:8" ht="12">
      <c r="A8" s="106">
        <v>2016</v>
      </c>
      <c r="B8" s="44" t="s">
        <v>433</v>
      </c>
      <c r="C8" s="44"/>
      <c r="D8" s="44"/>
      <c r="F8" s="55">
        <f>'TOT. costi costruz_30_11_2016'!F5</f>
        <v>665356.1799999999</v>
      </c>
      <c r="G8" s="55">
        <v>0</v>
      </c>
      <c r="H8" s="55">
        <f>F8+G8</f>
        <v>665356.1799999999</v>
      </c>
    </row>
    <row r="9" spans="6:8" ht="12">
      <c r="F9" s="28">
        <f>SUM(F4:F8)</f>
        <v>6766112.08</v>
      </c>
      <c r="G9" s="28">
        <f>SUM(G4:G8)</f>
        <v>226359.25</v>
      </c>
      <c r="H9" s="28">
        <f>F9+G9</f>
        <v>6992471.33</v>
      </c>
    </row>
    <row r="10" spans="1:6" ht="12">
      <c r="A10" s="2" t="s">
        <v>435</v>
      </c>
      <c r="B10" s="2"/>
      <c r="C10" s="2"/>
      <c r="D10" s="2"/>
      <c r="E10" s="2"/>
      <c r="F10" s="11">
        <f>F9+G9</f>
        <v>6992471.33</v>
      </c>
    </row>
    <row r="11" spans="1:6" ht="12">
      <c r="A11" s="39" t="s">
        <v>393</v>
      </c>
      <c r="B11" s="39"/>
      <c r="F11" s="11">
        <v>-683000</v>
      </c>
    </row>
    <row r="12" spans="1:6" ht="12">
      <c r="A12" s="2" t="s">
        <v>436</v>
      </c>
      <c r="B12" s="2"/>
      <c r="C12" s="2"/>
      <c r="D12" s="2"/>
      <c r="E12" s="2"/>
      <c r="F12" s="11">
        <f>F10+F11</f>
        <v>6309471.33</v>
      </c>
    </row>
    <row r="14" spans="1:2" ht="12">
      <c r="A14" s="74" t="s">
        <v>149</v>
      </c>
      <c r="B14" s="74"/>
    </row>
    <row r="15" spans="1:6" ht="12">
      <c r="A15" s="74" t="s">
        <v>150</v>
      </c>
      <c r="B15" s="74"/>
      <c r="C15" s="74"/>
      <c r="F15" s="75">
        <f>D16+D17+D18+D19</f>
        <v>48760.31</v>
      </c>
    </row>
    <row r="16" spans="1:4" ht="12">
      <c r="A16" s="17" t="s">
        <v>151</v>
      </c>
      <c r="B16" s="17"/>
      <c r="C16" s="17"/>
      <c r="D16" s="72">
        <v>12562</v>
      </c>
    </row>
    <row r="17" spans="1:4" ht="12">
      <c r="A17" s="17" t="s">
        <v>153</v>
      </c>
      <c r="B17" s="17"/>
      <c r="D17" s="72">
        <v>15850.97</v>
      </c>
    </row>
    <row r="18" spans="1:4" ht="12">
      <c r="A18" s="17" t="s">
        <v>152</v>
      </c>
      <c r="B18" s="17"/>
      <c r="D18" s="72">
        <v>11247.34</v>
      </c>
    </row>
    <row r="19" spans="1:4" ht="12">
      <c r="A19" s="17" t="s">
        <v>154</v>
      </c>
      <c r="B19" s="17"/>
      <c r="D19" s="72">
        <v>9100</v>
      </c>
    </row>
    <row r="21" spans="1:6" ht="12">
      <c r="A21" s="74" t="s">
        <v>155</v>
      </c>
      <c r="B21" s="74"/>
      <c r="C21" s="74"/>
      <c r="F21" s="75">
        <f>D22+D23+D24+D25</f>
        <v>84325</v>
      </c>
    </row>
    <row r="22" spans="1:4" ht="12">
      <c r="A22" s="17" t="s">
        <v>151</v>
      </c>
      <c r="B22" s="17"/>
      <c r="C22" s="17"/>
      <c r="D22" s="72">
        <v>17750</v>
      </c>
    </row>
    <row r="23" spans="1:4" ht="12">
      <c r="A23" s="17" t="s">
        <v>153</v>
      </c>
      <c r="B23" s="17"/>
      <c r="D23" s="72">
        <v>26625</v>
      </c>
    </row>
    <row r="24" spans="1:4" ht="12">
      <c r="A24" s="17" t="s">
        <v>152</v>
      </c>
      <c r="B24" s="17"/>
      <c r="D24" s="72">
        <v>3700</v>
      </c>
    </row>
    <row r="25" spans="1:4" ht="12">
      <c r="A25" s="17" t="s">
        <v>154</v>
      </c>
      <c r="B25" s="17"/>
      <c r="D25" s="72">
        <v>36250</v>
      </c>
    </row>
    <row r="27" spans="1:6" ht="12">
      <c r="A27" s="74" t="s">
        <v>164</v>
      </c>
      <c r="B27" s="74"/>
      <c r="C27" s="74"/>
      <c r="F27" s="75">
        <f>D28+D29+D30</f>
        <v>6136.58</v>
      </c>
    </row>
    <row r="28" spans="1:4" ht="12">
      <c r="A28" s="17" t="s">
        <v>352</v>
      </c>
      <c r="D28" s="72">
        <v>2006.56</v>
      </c>
    </row>
    <row r="29" spans="1:4" ht="12">
      <c r="A29" s="17" t="s">
        <v>353</v>
      </c>
      <c r="D29" s="72">
        <v>2600</v>
      </c>
    </row>
    <row r="30" spans="1:4" ht="12">
      <c r="A30" s="17" t="s">
        <v>354</v>
      </c>
      <c r="B30" s="17"/>
      <c r="D30" s="72">
        <v>1530.02</v>
      </c>
    </row>
    <row r="31" spans="1:4" ht="12">
      <c r="A31" s="52"/>
      <c r="B31" s="52"/>
      <c r="D31" s="77"/>
    </row>
    <row r="32" spans="1:6" ht="12">
      <c r="A32" s="74" t="s">
        <v>181</v>
      </c>
      <c r="B32" s="74"/>
      <c r="C32" s="74"/>
      <c r="D32" s="77"/>
      <c r="F32" s="75">
        <v>249</v>
      </c>
    </row>
    <row r="33" spans="1:4" ht="12">
      <c r="A33" s="52"/>
      <c r="B33" s="52"/>
      <c r="D33" s="77"/>
    </row>
    <row r="34" spans="1:4" ht="12">
      <c r="A34" s="54" t="s">
        <v>375</v>
      </c>
      <c r="B34" s="54"/>
      <c r="C34" s="54"/>
      <c r="D34" s="77"/>
    </row>
    <row r="35" spans="1:6" ht="12">
      <c r="A35" s="54" t="s">
        <v>376</v>
      </c>
      <c r="B35" s="54"/>
      <c r="C35" s="54"/>
      <c r="D35" s="77"/>
      <c r="F35" s="55">
        <f>-(F55+F56+F57+F58+F59+F60+F62+F63+F64+F65)</f>
        <v>38407.5</v>
      </c>
    </row>
    <row r="36" spans="1:4" ht="12">
      <c r="A36" s="52"/>
      <c r="B36" s="52"/>
      <c r="D36" s="77"/>
    </row>
    <row r="37" spans="1:6" ht="12">
      <c r="A37" s="74" t="s">
        <v>355</v>
      </c>
      <c r="B37" s="74"/>
      <c r="C37" s="74"/>
      <c r="D37" s="74"/>
      <c r="F37" s="75">
        <f>F15+F21+F27+F32+F35</f>
        <v>177878.38999999998</v>
      </c>
    </row>
    <row r="38" spans="1:4" ht="12">
      <c r="A38" s="52"/>
      <c r="B38" s="52"/>
      <c r="D38" s="77"/>
    </row>
    <row r="39" spans="1:4" ht="12">
      <c r="A39" s="52"/>
      <c r="B39" s="52"/>
      <c r="D39" s="77"/>
    </row>
    <row r="40" spans="2:6" ht="12">
      <c r="B40" s="2" t="s">
        <v>184</v>
      </c>
      <c r="C40" s="2"/>
      <c r="D40" s="2"/>
      <c r="E40" s="2"/>
      <c r="F40" s="11">
        <f>F10+F37</f>
        <v>7170349.72</v>
      </c>
    </row>
    <row r="43" spans="1:4" ht="12">
      <c r="A43" s="44" t="s">
        <v>395</v>
      </c>
      <c r="B43" s="44"/>
      <c r="C43" s="44"/>
      <c r="D43" s="51">
        <f>F10</f>
        <v>6992471.33</v>
      </c>
    </row>
    <row r="44" spans="1:4" ht="12">
      <c r="A44" s="44" t="s">
        <v>394</v>
      </c>
      <c r="B44" s="44"/>
      <c r="C44" s="44"/>
      <c r="D44" s="51">
        <f>F12</f>
        <v>6309471.33</v>
      </c>
    </row>
    <row r="46" spans="1:3" ht="12">
      <c r="A46" s="81">
        <v>1000</v>
      </c>
      <c r="B46" s="2" t="s">
        <v>256</v>
      </c>
      <c r="C46" s="2"/>
    </row>
    <row r="47" spans="1:2" ht="12">
      <c r="A47" s="11">
        <f>D44/A46</f>
        <v>6309.47133</v>
      </c>
      <c r="B47" s="2" t="s">
        <v>236</v>
      </c>
    </row>
    <row r="49" spans="4:9" ht="12">
      <c r="D49" s="79" t="s">
        <v>252</v>
      </c>
      <c r="E49" s="80" t="s">
        <v>377</v>
      </c>
      <c r="F49" s="80" t="s">
        <v>378</v>
      </c>
      <c r="G49" s="80" t="s">
        <v>356</v>
      </c>
      <c r="H49" s="50" t="s">
        <v>253</v>
      </c>
      <c r="I49" s="50" t="s">
        <v>254</v>
      </c>
    </row>
    <row r="50" spans="2:10" ht="12">
      <c r="B50" s="15" t="s">
        <v>232</v>
      </c>
      <c r="C50" s="81">
        <v>-117.909</v>
      </c>
      <c r="D50" s="49">
        <f>C50*A47</f>
        <v>-743943.4550489701</v>
      </c>
      <c r="E50" s="51">
        <v>-12562</v>
      </c>
      <c r="F50" s="51">
        <v>-17750</v>
      </c>
      <c r="G50" s="51">
        <f>-F32</f>
        <v>-249</v>
      </c>
      <c r="H50" s="11">
        <v>710000</v>
      </c>
      <c r="I50" s="49">
        <f>D50+E50+F50+H50+G50</f>
        <v>-64504.45504897006</v>
      </c>
      <c r="J50" s="113"/>
    </row>
    <row r="51" spans="2:11" ht="12">
      <c r="B51" s="15" t="s">
        <v>233</v>
      </c>
      <c r="C51" s="81">
        <v>-156.707</v>
      </c>
      <c r="D51" s="49">
        <f>C51*A47</f>
        <v>-988738.32371031</v>
      </c>
      <c r="E51" s="51">
        <v>-15850.97</v>
      </c>
      <c r="F51" s="51">
        <v>-26625</v>
      </c>
      <c r="G51" s="51">
        <f>-(D28+D29+D30)</f>
        <v>-6136.58</v>
      </c>
      <c r="H51" s="11">
        <v>1054325</v>
      </c>
      <c r="I51" s="49">
        <f>D51+E51+F51+H51+G51</f>
        <v>16974.126289689986</v>
      </c>
      <c r="J51" s="113"/>
      <c r="K51" s="50" t="s">
        <v>379</v>
      </c>
    </row>
    <row r="52" spans="2:11" ht="12">
      <c r="B52" s="15" t="s">
        <v>234</v>
      </c>
      <c r="C52" s="81">
        <v>-66.882</v>
      </c>
      <c r="D52" s="49">
        <f>C52*A47</f>
        <v>-421990.06149306</v>
      </c>
      <c r="E52" s="51">
        <v>-11247.34</v>
      </c>
      <c r="F52" s="51">
        <v>-3700</v>
      </c>
      <c r="G52" s="49">
        <v>0</v>
      </c>
      <c r="H52" s="11">
        <v>370000</v>
      </c>
      <c r="I52" s="49">
        <f>D52+E52+F52+H52+G52</f>
        <v>-66937.40149306005</v>
      </c>
      <c r="J52" s="113"/>
      <c r="K52" s="50" t="s">
        <v>380</v>
      </c>
    </row>
    <row r="53" spans="2:11" ht="12">
      <c r="B53" s="15" t="s">
        <v>235</v>
      </c>
      <c r="C53" s="81">
        <v>-244.276</v>
      </c>
      <c r="D53" s="49">
        <f>C53*A47</f>
        <v>-1541252.4186070801</v>
      </c>
      <c r="E53" s="51">
        <v>-9100</v>
      </c>
      <c r="F53" s="51">
        <v>-36250</v>
      </c>
      <c r="G53" s="49">
        <v>0</v>
      </c>
      <c r="H53" s="11">
        <v>1493400</v>
      </c>
      <c r="I53" s="49">
        <f>D53+E53+F53+H53+G53</f>
        <v>-93202.41860708012</v>
      </c>
      <c r="J53" s="113"/>
      <c r="K53" s="108">
        <v>10</v>
      </c>
    </row>
    <row r="54" spans="6:10" ht="12">
      <c r="F54" s="80" t="s">
        <v>339</v>
      </c>
      <c r="J54" s="45" t="s">
        <v>237</v>
      </c>
    </row>
    <row r="55" spans="1:11" ht="12">
      <c r="A55" s="45" t="s">
        <v>243</v>
      </c>
      <c r="B55" s="17" t="s">
        <v>238</v>
      </c>
      <c r="C55" s="82">
        <v>-6.67</v>
      </c>
      <c r="D55" s="49">
        <f>C55*A47</f>
        <v>-42084.1737711</v>
      </c>
      <c r="E55" s="72">
        <v>0</v>
      </c>
      <c r="F55" s="72">
        <f aca="true" t="shared" si="0" ref="F55:F60">-H55*0.015</f>
        <v>-1012.5</v>
      </c>
      <c r="G55" s="49">
        <v>0</v>
      </c>
      <c r="H55" s="28">
        <f aca="true" t="shared" si="1" ref="H55:H60">K55</f>
        <v>67500</v>
      </c>
      <c r="I55" s="49">
        <f aca="true" t="shared" si="2" ref="I55:I60">D55+E55+F55+H55+G55</f>
        <v>24403.326228899998</v>
      </c>
      <c r="J55" s="49">
        <v>75000</v>
      </c>
      <c r="K55" s="75">
        <f aca="true" t="shared" si="3" ref="K55:K60">J55*-($K$53-100)/100</f>
        <v>67500</v>
      </c>
    </row>
    <row r="56" spans="1:11" ht="12">
      <c r="A56" s="45" t="s">
        <v>243</v>
      </c>
      <c r="B56" s="17" t="s">
        <v>238</v>
      </c>
      <c r="C56" s="82">
        <v>-6.67</v>
      </c>
      <c r="D56" s="49">
        <f>C56*A47</f>
        <v>-42084.1737711</v>
      </c>
      <c r="E56" s="72">
        <v>0</v>
      </c>
      <c r="F56" s="72">
        <f t="shared" si="0"/>
        <v>-1012.5</v>
      </c>
      <c r="G56" s="49">
        <v>0</v>
      </c>
      <c r="H56" s="28">
        <f t="shared" si="1"/>
        <v>67500</v>
      </c>
      <c r="I56" s="49">
        <f t="shared" si="2"/>
        <v>24403.326228899998</v>
      </c>
      <c r="J56" s="49">
        <v>75000</v>
      </c>
      <c r="K56" s="75">
        <f t="shared" si="3"/>
        <v>67500</v>
      </c>
    </row>
    <row r="57" spans="1:11" ht="12">
      <c r="A57" s="45" t="s">
        <v>243</v>
      </c>
      <c r="B57" s="17" t="s">
        <v>238</v>
      </c>
      <c r="C57" s="82">
        <v>-6.67</v>
      </c>
      <c r="D57" s="49">
        <f>C57*A47</f>
        <v>-42084.1737711</v>
      </c>
      <c r="E57" s="72">
        <v>0</v>
      </c>
      <c r="F57" s="72">
        <f t="shared" si="0"/>
        <v>-1012.5</v>
      </c>
      <c r="G57" s="49">
        <v>0</v>
      </c>
      <c r="H57" s="28">
        <f t="shared" si="1"/>
        <v>67500</v>
      </c>
      <c r="I57" s="49">
        <f t="shared" si="2"/>
        <v>24403.326228899998</v>
      </c>
      <c r="J57" s="49">
        <v>75000</v>
      </c>
      <c r="K57" s="75">
        <f t="shared" si="3"/>
        <v>67500</v>
      </c>
    </row>
    <row r="58" spans="1:11" ht="12">
      <c r="A58" s="45" t="s">
        <v>243</v>
      </c>
      <c r="B58" s="17" t="s">
        <v>238</v>
      </c>
      <c r="C58" s="82">
        <v>-6.67</v>
      </c>
      <c r="D58" s="49">
        <f>C58*A47</f>
        <v>-42084.1737711</v>
      </c>
      <c r="E58" s="72">
        <v>0</v>
      </c>
      <c r="F58" s="72">
        <f t="shared" si="0"/>
        <v>-1012.5</v>
      </c>
      <c r="G58" s="49">
        <v>0</v>
      </c>
      <c r="H58" s="28">
        <f t="shared" si="1"/>
        <v>67500</v>
      </c>
      <c r="I58" s="49">
        <f t="shared" si="2"/>
        <v>24403.326228899998</v>
      </c>
      <c r="J58" s="49">
        <v>75000</v>
      </c>
      <c r="K58" s="75">
        <f t="shared" si="3"/>
        <v>67500</v>
      </c>
    </row>
    <row r="59" spans="1:11" ht="12">
      <c r="A59" s="45" t="s">
        <v>244</v>
      </c>
      <c r="B59" s="17" t="s">
        <v>250</v>
      </c>
      <c r="C59" s="82">
        <v>-7.226</v>
      </c>
      <c r="D59" s="49">
        <f>C59*A47</f>
        <v>-45592.23983058</v>
      </c>
      <c r="E59" s="72">
        <v>0</v>
      </c>
      <c r="F59" s="72">
        <f t="shared" si="0"/>
        <v>-1485</v>
      </c>
      <c r="G59" s="49">
        <v>0</v>
      </c>
      <c r="H59" s="28">
        <f t="shared" si="1"/>
        <v>99000</v>
      </c>
      <c r="I59" s="49">
        <f t="shared" si="2"/>
        <v>51922.76016942</v>
      </c>
      <c r="J59" s="49">
        <v>110000</v>
      </c>
      <c r="K59" s="75">
        <f t="shared" si="3"/>
        <v>99000</v>
      </c>
    </row>
    <row r="60" spans="1:11" ht="12">
      <c r="A60" s="45" t="s">
        <v>245</v>
      </c>
      <c r="B60" s="17" t="s">
        <v>251</v>
      </c>
      <c r="C60" s="82">
        <v>-6.964</v>
      </c>
      <c r="D60" s="49">
        <f>C60*A47</f>
        <v>-43939.158342120005</v>
      </c>
      <c r="E60" s="72">
        <v>0</v>
      </c>
      <c r="F60" s="72">
        <f t="shared" si="0"/>
        <v>-1485</v>
      </c>
      <c r="G60" s="49">
        <v>0</v>
      </c>
      <c r="H60" s="28">
        <f t="shared" si="1"/>
        <v>99000</v>
      </c>
      <c r="I60" s="49">
        <f t="shared" si="2"/>
        <v>53575.841657879995</v>
      </c>
      <c r="J60" s="49">
        <v>110000</v>
      </c>
      <c r="K60" s="75">
        <f t="shared" si="3"/>
        <v>99000</v>
      </c>
    </row>
    <row r="62" spans="1:11" ht="12">
      <c r="A62" s="45" t="s">
        <v>246</v>
      </c>
      <c r="B62" s="17" t="s">
        <v>239</v>
      </c>
      <c r="C62" s="82">
        <v>-54.963</v>
      </c>
      <c r="D62" s="49">
        <f>C62*A47</f>
        <v>-346787.47271079</v>
      </c>
      <c r="E62" s="72">
        <v>0</v>
      </c>
      <c r="F62" s="72">
        <f>-H62*0.015</f>
        <v>-4428</v>
      </c>
      <c r="G62" s="49">
        <v>0</v>
      </c>
      <c r="H62" s="28">
        <f>K62</f>
        <v>295200</v>
      </c>
      <c r="I62" s="49">
        <f>D62+E62+F62+H62+G62</f>
        <v>-56015.472710789996</v>
      </c>
      <c r="J62" s="49">
        <v>328000</v>
      </c>
      <c r="K62" s="75">
        <f>J62*-($K$53-100)/100</f>
        <v>295200</v>
      </c>
    </row>
    <row r="63" spans="1:11" ht="12">
      <c r="A63" s="45" t="s">
        <v>247</v>
      </c>
      <c r="B63" s="17" t="s">
        <v>240</v>
      </c>
      <c r="C63" s="82">
        <v>-124.976</v>
      </c>
      <c r="D63" s="49">
        <f>C63*A47</f>
        <v>-788532.48893808</v>
      </c>
      <c r="E63" s="72">
        <v>0</v>
      </c>
      <c r="F63" s="72">
        <f>-H63*0.015</f>
        <v>-10975.5</v>
      </c>
      <c r="G63" s="49">
        <v>0</v>
      </c>
      <c r="H63" s="28">
        <f>K63</f>
        <v>731700</v>
      </c>
      <c r="I63" s="49">
        <f>D63+E63+F63+H63+G63</f>
        <v>-67807.98893808003</v>
      </c>
      <c r="J63" s="49">
        <v>813000</v>
      </c>
      <c r="K63" s="75">
        <f>J63*-($K$53-100)/100</f>
        <v>731700</v>
      </c>
    </row>
    <row r="64" spans="1:11" ht="12">
      <c r="A64" s="45" t="s">
        <v>248</v>
      </c>
      <c r="B64" s="17" t="s">
        <v>241</v>
      </c>
      <c r="C64" s="82">
        <v>-128.701</v>
      </c>
      <c r="D64" s="49">
        <f>C64*A47</f>
        <v>-812035.26964233</v>
      </c>
      <c r="E64" s="72">
        <v>0</v>
      </c>
      <c r="F64" s="72">
        <f>-H64*0.015</f>
        <v>-11043</v>
      </c>
      <c r="G64" s="49">
        <v>0</v>
      </c>
      <c r="H64" s="28">
        <f>K64</f>
        <v>736200</v>
      </c>
      <c r="I64" s="49">
        <f>D64+E64+F64+H64+G64</f>
        <v>-86878.26964233001</v>
      </c>
      <c r="J64" s="49">
        <v>818000</v>
      </c>
      <c r="K64" s="75">
        <f>J64*-($K$53-100)/100</f>
        <v>736200</v>
      </c>
    </row>
    <row r="65" spans="1:11" ht="12">
      <c r="A65" s="45" t="s">
        <v>249</v>
      </c>
      <c r="B65" s="17" t="s">
        <v>242</v>
      </c>
      <c r="C65" s="82">
        <v>-64.716</v>
      </c>
      <c r="D65" s="49">
        <f>C65*A47</f>
        <v>-408323.74659228</v>
      </c>
      <c r="E65" s="72">
        <v>0</v>
      </c>
      <c r="F65" s="72">
        <f>-H65*0.015</f>
        <v>-4941</v>
      </c>
      <c r="G65" s="49">
        <v>0</v>
      </c>
      <c r="H65" s="28">
        <f>K65</f>
        <v>329400</v>
      </c>
      <c r="I65" s="49">
        <f>D65+E65+F65+H65+G65</f>
        <v>-83864.74659227999</v>
      </c>
      <c r="J65" s="49">
        <v>366000</v>
      </c>
      <c r="K65" s="75">
        <f>J65*-($K$53-100)/100</f>
        <v>329400</v>
      </c>
    </row>
    <row r="67" spans="3:11" ht="12">
      <c r="C67" s="78">
        <f aca="true" t="shared" si="4" ref="C67:I67">SUM(C50:C65)</f>
        <v>-999.9999999999999</v>
      </c>
      <c r="D67" s="49">
        <f t="shared" si="4"/>
        <v>-6309471.33</v>
      </c>
      <c r="E67" s="72">
        <f t="shared" si="4"/>
        <v>-48760.31</v>
      </c>
      <c r="F67" s="72">
        <f t="shared" si="4"/>
        <v>-122732.5</v>
      </c>
      <c r="G67" s="49">
        <f t="shared" si="4"/>
        <v>-6385.58</v>
      </c>
      <c r="H67" s="69">
        <f t="shared" si="4"/>
        <v>6188225</v>
      </c>
      <c r="I67" s="51">
        <f t="shared" si="4"/>
        <v>-299124.7200000003</v>
      </c>
      <c r="J67" s="51">
        <f>SUM(J55:J66)</f>
        <v>2845000</v>
      </c>
      <c r="K67" s="75">
        <f>SUM(K55:K66)</f>
        <v>2560500</v>
      </c>
    </row>
  </sheetData>
  <sheetProtection/>
  <printOptions/>
  <pageMargins left="0.53" right="0.45" top="0.48" bottom="0.44" header="0.5" footer="0.5"/>
  <pageSetup fitToHeight="1" fitToWidth="1" horizontalDpi="600" verticalDpi="600" orientation="portrait" paperSize="9" scale="7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2:G16"/>
  <sheetViews>
    <sheetView workbookViewId="0" topLeftCell="A1">
      <selection activeCell="D3" sqref="D3"/>
    </sheetView>
  </sheetViews>
  <sheetFormatPr defaultColWidth="8.8515625" defaultRowHeight="12.75"/>
  <cols>
    <col min="1" max="1" width="10.140625" style="0" bestFit="1" customWidth="1"/>
    <col min="2" max="2" width="10.421875" style="0" customWidth="1"/>
    <col min="3" max="3" width="8.8515625" style="0" customWidth="1"/>
    <col min="4" max="4" width="21.421875" style="0" bestFit="1" customWidth="1"/>
    <col min="5" max="5" width="10.7109375" style="0" bestFit="1" customWidth="1"/>
    <col min="6" max="6" width="8.8515625" style="0" customWidth="1"/>
    <col min="7" max="7" width="9.7109375" style="0" bestFit="1" customWidth="1"/>
  </cols>
  <sheetData>
    <row r="2" ht="12">
      <c r="D2" s="43">
        <v>42674</v>
      </c>
    </row>
    <row r="4" spans="1:2" ht="12">
      <c r="A4" s="44" t="s">
        <v>91</v>
      </c>
      <c r="B4" s="44"/>
    </row>
    <row r="5" spans="1:2" ht="12">
      <c r="A5" s="44" t="s">
        <v>92</v>
      </c>
      <c r="B5" s="44"/>
    </row>
    <row r="8" spans="1:7" ht="12">
      <c r="A8" s="45" t="s">
        <v>93</v>
      </c>
      <c r="B8" s="45" t="s">
        <v>94</v>
      </c>
      <c r="C8" s="45" t="s">
        <v>95</v>
      </c>
      <c r="D8" s="45" t="s">
        <v>96</v>
      </c>
      <c r="E8" s="50" t="s">
        <v>97</v>
      </c>
      <c r="F8" s="45" t="s">
        <v>98</v>
      </c>
      <c r="G8" s="45" t="s">
        <v>99</v>
      </c>
    </row>
    <row r="9" ht="12">
      <c r="A9" s="46"/>
    </row>
    <row r="10" spans="1:7" ht="12">
      <c r="A10" s="47">
        <v>41673</v>
      </c>
      <c r="B10" s="48" t="s">
        <v>100</v>
      </c>
      <c r="C10" s="45" t="s">
        <v>101</v>
      </c>
      <c r="D10" s="17" t="s">
        <v>102</v>
      </c>
      <c r="E10" s="49">
        <v>41600</v>
      </c>
      <c r="F10" s="49">
        <v>9152</v>
      </c>
      <c r="G10" s="49">
        <f>E10+F10</f>
        <v>50752</v>
      </c>
    </row>
    <row r="11" spans="1:7" ht="12">
      <c r="A11" s="47">
        <v>41820</v>
      </c>
      <c r="B11" s="48" t="s">
        <v>103</v>
      </c>
      <c r="C11" s="45" t="s">
        <v>104</v>
      </c>
      <c r="D11" s="17" t="s">
        <v>105</v>
      </c>
      <c r="E11" s="49">
        <v>44720</v>
      </c>
      <c r="F11" s="49">
        <v>9838.4</v>
      </c>
      <c r="G11" s="49">
        <f>E11+F11</f>
        <v>54558.4</v>
      </c>
    </row>
    <row r="12" spans="1:7" ht="12">
      <c r="A12" s="47">
        <v>42220</v>
      </c>
      <c r="B12" s="48" t="s">
        <v>106</v>
      </c>
      <c r="C12" s="45" t="s">
        <v>107</v>
      </c>
      <c r="D12" s="17" t="s">
        <v>108</v>
      </c>
      <c r="E12" s="49">
        <v>21000</v>
      </c>
      <c r="F12" s="49">
        <v>4620</v>
      </c>
      <c r="G12" s="49">
        <f>E12+F12</f>
        <v>25620</v>
      </c>
    </row>
    <row r="13" spans="1:7" ht="12">
      <c r="A13" s="47">
        <v>42390</v>
      </c>
      <c r="B13" s="48" t="s">
        <v>109</v>
      </c>
      <c r="C13" s="45" t="s">
        <v>110</v>
      </c>
      <c r="D13" s="17" t="s">
        <v>111</v>
      </c>
      <c r="E13" s="49">
        <v>21000</v>
      </c>
      <c r="F13" s="49">
        <v>4620</v>
      </c>
      <c r="G13" s="49">
        <f>E13+F13</f>
        <v>25620</v>
      </c>
    </row>
    <row r="14" spans="1:7" ht="12">
      <c r="A14" s="47">
        <v>42557</v>
      </c>
      <c r="B14" s="48" t="s">
        <v>341</v>
      </c>
      <c r="C14" s="45" t="s">
        <v>342</v>
      </c>
      <c r="D14" s="17" t="s">
        <v>340</v>
      </c>
      <c r="E14" s="49">
        <v>21000</v>
      </c>
      <c r="F14" s="49">
        <v>4620</v>
      </c>
      <c r="G14" s="49">
        <f>E14+F14</f>
        <v>25620</v>
      </c>
    </row>
    <row r="16" ht="12">
      <c r="E16" s="51">
        <f>SUM(E10:E15)</f>
        <v>149320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13"/>
  <sheetViews>
    <sheetView workbookViewId="0" topLeftCell="A1">
      <selection activeCell="H6" sqref="H6"/>
    </sheetView>
  </sheetViews>
  <sheetFormatPr defaultColWidth="8.8515625" defaultRowHeight="12.75"/>
  <cols>
    <col min="1" max="1" width="12.28125" style="0" customWidth="1"/>
    <col min="2" max="2" width="10.140625" style="0" bestFit="1" customWidth="1"/>
    <col min="3" max="3" width="20.7109375" style="0" bestFit="1" customWidth="1"/>
    <col min="4" max="6" width="10.140625" style="0" bestFit="1" customWidth="1"/>
    <col min="7" max="7" width="13.8515625" style="0" bestFit="1" customWidth="1"/>
    <col min="8" max="8" width="16.140625" style="0" bestFit="1" customWidth="1"/>
    <col min="9" max="9" width="17.8515625" style="0" customWidth="1"/>
  </cols>
  <sheetData>
    <row r="1" spans="1:3" ht="12">
      <c r="A1" s="44" t="s">
        <v>113</v>
      </c>
      <c r="B1" s="44"/>
      <c r="C1" s="44"/>
    </row>
    <row r="2" spans="5:6" ht="12">
      <c r="E2" s="50" t="s">
        <v>114</v>
      </c>
      <c r="F2" s="50" t="s">
        <v>114</v>
      </c>
    </row>
    <row r="3" spans="5:6" ht="12">
      <c r="E3" s="50">
        <v>2015</v>
      </c>
      <c r="F3" s="50">
        <v>2016</v>
      </c>
    </row>
    <row r="5" spans="1:5" ht="12">
      <c r="A5" s="24" t="s">
        <v>115</v>
      </c>
      <c r="B5" s="24"/>
      <c r="D5" s="25">
        <v>12562</v>
      </c>
      <c r="E5" s="53">
        <v>42153</v>
      </c>
    </row>
    <row r="7" spans="1:6" ht="12">
      <c r="A7" s="54" t="s">
        <v>116</v>
      </c>
      <c r="B7" s="54"/>
      <c r="D7" s="55">
        <v>15850.97</v>
      </c>
      <c r="F7" s="56">
        <v>42453</v>
      </c>
    </row>
    <row r="9" spans="1:6" ht="12">
      <c r="A9" s="22" t="s">
        <v>117</v>
      </c>
      <c r="B9" s="22"/>
      <c r="D9" s="29">
        <v>11247.34</v>
      </c>
      <c r="F9" s="22">
        <v>42464</v>
      </c>
    </row>
    <row r="11" spans="1:6" ht="12">
      <c r="A11" s="57" t="s">
        <v>118</v>
      </c>
      <c r="B11" s="57"/>
      <c r="D11" s="58">
        <v>9100</v>
      </c>
      <c r="F11" s="59">
        <v>42573</v>
      </c>
    </row>
    <row r="13" spans="1:4" ht="12">
      <c r="A13" s="44" t="s">
        <v>119</v>
      </c>
      <c r="B13" s="44"/>
      <c r="D13" s="51">
        <f>D9+D5+D7+D11</f>
        <v>48760.31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3:H28"/>
  <sheetViews>
    <sheetView workbookViewId="0" topLeftCell="A1">
      <selection activeCell="A16" sqref="A16"/>
    </sheetView>
  </sheetViews>
  <sheetFormatPr defaultColWidth="8.8515625" defaultRowHeight="12.75"/>
  <cols>
    <col min="1" max="1" width="31.140625" style="0" customWidth="1"/>
    <col min="2" max="2" width="10.140625" style="0" bestFit="1" customWidth="1"/>
    <col min="3" max="3" width="10.28125" style="0" customWidth="1"/>
    <col min="4" max="4" width="9.7109375" style="0" bestFit="1" customWidth="1"/>
    <col min="5" max="5" width="24.140625" style="0" bestFit="1" customWidth="1"/>
    <col min="6" max="6" width="8.8515625" style="0" customWidth="1"/>
    <col min="7" max="8" width="10.140625" style="0" bestFit="1" customWidth="1"/>
  </cols>
  <sheetData>
    <row r="3" spans="1:3" ht="12">
      <c r="A3" s="44" t="s">
        <v>120</v>
      </c>
      <c r="B3" s="44"/>
      <c r="C3" s="44"/>
    </row>
    <row r="4" spans="1:3" ht="12">
      <c r="A4" s="17" t="s">
        <v>112</v>
      </c>
      <c r="B4" s="17"/>
      <c r="C4" s="17"/>
    </row>
    <row r="5" spans="1:8" ht="12">
      <c r="A5" s="52"/>
      <c r="B5" s="52"/>
      <c r="C5" s="52"/>
      <c r="G5" s="60" t="s">
        <v>114</v>
      </c>
      <c r="H5" s="61" t="s">
        <v>114</v>
      </c>
    </row>
    <row r="6" spans="7:8" ht="12">
      <c r="G6" s="60">
        <v>2015</v>
      </c>
      <c r="H6" s="61">
        <v>2016</v>
      </c>
    </row>
    <row r="7" ht="12">
      <c r="F7" s="50" t="s">
        <v>121</v>
      </c>
    </row>
    <row r="9" spans="1:6" ht="12">
      <c r="A9" s="24" t="s">
        <v>122</v>
      </c>
      <c r="B9" s="47">
        <v>41626</v>
      </c>
      <c r="D9" s="49">
        <v>17750</v>
      </c>
      <c r="E9" s="62" t="s">
        <v>123</v>
      </c>
      <c r="F9" s="45" t="s">
        <v>124</v>
      </c>
    </row>
    <row r="10" spans="1:4" ht="12">
      <c r="A10" s="24" t="s">
        <v>125</v>
      </c>
      <c r="B10" s="47"/>
      <c r="D10" s="49"/>
    </row>
    <row r="11" spans="3:7" ht="12">
      <c r="C11" s="50" t="s">
        <v>99</v>
      </c>
      <c r="D11" s="25">
        <f>SUM(D9:D10)</f>
        <v>17750</v>
      </c>
      <c r="G11" s="63">
        <v>42153</v>
      </c>
    </row>
    <row r="13" spans="1:6" ht="12">
      <c r="A13" s="64" t="s">
        <v>116</v>
      </c>
      <c r="B13" s="47">
        <v>41789</v>
      </c>
      <c r="D13" s="49">
        <v>24250</v>
      </c>
      <c r="E13" s="62" t="s">
        <v>123</v>
      </c>
      <c r="F13" s="45" t="s">
        <v>126</v>
      </c>
    </row>
    <row r="14" spans="2:6" ht="12">
      <c r="B14" s="47">
        <v>42130</v>
      </c>
      <c r="D14" s="49">
        <v>2375</v>
      </c>
      <c r="E14" s="62" t="s">
        <v>123</v>
      </c>
      <c r="F14" s="45" t="s">
        <v>127</v>
      </c>
    </row>
    <row r="15" spans="3:8" ht="12">
      <c r="C15" s="50" t="s">
        <v>99</v>
      </c>
      <c r="D15" s="29">
        <f>SUM(D13:D14)</f>
        <v>26625</v>
      </c>
      <c r="H15" s="22">
        <v>42453</v>
      </c>
    </row>
    <row r="18" spans="1:6" ht="12">
      <c r="A18" s="65" t="s">
        <v>117</v>
      </c>
      <c r="B18" s="47">
        <v>41383</v>
      </c>
      <c r="D18" s="49">
        <v>3700</v>
      </c>
      <c r="E18" s="62" t="s">
        <v>128</v>
      </c>
      <c r="F18" s="45" t="s">
        <v>129</v>
      </c>
    </row>
    <row r="19" spans="3:8" ht="12">
      <c r="C19" s="50" t="s">
        <v>99</v>
      </c>
      <c r="D19" s="29">
        <f>SUM(D18:D18)</f>
        <v>3700</v>
      </c>
      <c r="H19" s="22">
        <v>42464</v>
      </c>
    </row>
    <row r="22" spans="1:6" ht="12">
      <c r="A22" s="65" t="s">
        <v>118</v>
      </c>
      <c r="B22" s="47">
        <v>42349</v>
      </c>
      <c r="D22" s="49">
        <v>5000</v>
      </c>
      <c r="E22" s="62" t="s">
        <v>130</v>
      </c>
      <c r="F22" s="45" t="s">
        <v>131</v>
      </c>
    </row>
    <row r="23" spans="2:6" ht="12">
      <c r="B23" s="47">
        <v>42349</v>
      </c>
      <c r="D23" s="49">
        <v>31250</v>
      </c>
      <c r="E23" s="62" t="s">
        <v>132</v>
      </c>
      <c r="F23" s="45" t="s">
        <v>133</v>
      </c>
    </row>
    <row r="24" spans="1:8" ht="12">
      <c r="A24" s="54" t="s">
        <v>134</v>
      </c>
      <c r="C24" s="50" t="s">
        <v>99</v>
      </c>
      <c r="D24" s="29">
        <f>SUM(D22:D23)</f>
        <v>36250</v>
      </c>
      <c r="H24" s="22">
        <v>42573</v>
      </c>
    </row>
    <row r="25" ht="12">
      <c r="A25" s="87" t="s">
        <v>135</v>
      </c>
    </row>
    <row r="26" ht="12">
      <c r="A26" s="87" t="s">
        <v>136</v>
      </c>
    </row>
    <row r="27" ht="12">
      <c r="A27" s="67" t="s">
        <v>137</v>
      </c>
    </row>
    <row r="28" spans="1:8" ht="12">
      <c r="A28" s="68">
        <v>42643</v>
      </c>
      <c r="D28" s="69">
        <f>D19+D11+D15+D24</f>
        <v>84325</v>
      </c>
      <c r="G28" s="25">
        <f>D11</f>
        <v>17750</v>
      </c>
      <c r="H28" s="29">
        <f>D15+D19+D24</f>
        <v>66575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2:D7"/>
  <sheetViews>
    <sheetView workbookViewId="0" topLeftCell="A1">
      <selection activeCell="D7" sqref="D7"/>
    </sheetView>
  </sheetViews>
  <sheetFormatPr defaultColWidth="8.8515625" defaultRowHeight="12.75"/>
  <cols>
    <col min="1" max="1" width="8.8515625" style="0" customWidth="1"/>
    <col min="2" max="2" width="25.421875" style="0" customWidth="1"/>
    <col min="3" max="3" width="2.8515625" style="0" customWidth="1"/>
    <col min="4" max="4" width="12.7109375" style="0" customWidth="1"/>
  </cols>
  <sheetData>
    <row r="2" spans="1:2" ht="12">
      <c r="A2" s="44" t="s">
        <v>147</v>
      </c>
      <c r="B2" s="44"/>
    </row>
    <row r="5" spans="1:4" ht="12">
      <c r="A5" s="45">
        <v>2013</v>
      </c>
      <c r="D5" s="49">
        <v>5040</v>
      </c>
    </row>
    <row r="6" spans="1:4" ht="12">
      <c r="A6" s="45">
        <v>2016</v>
      </c>
      <c r="D6" s="49">
        <v>20160</v>
      </c>
    </row>
    <row r="7" ht="12">
      <c r="D7" s="51">
        <f>SUM(D5:D6)</f>
        <v>25200</v>
      </c>
    </row>
  </sheetData>
  <sheetProtection/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2:K18"/>
  <sheetViews>
    <sheetView workbookViewId="0" topLeftCell="A1">
      <selection activeCell="D22" sqref="D22"/>
    </sheetView>
  </sheetViews>
  <sheetFormatPr defaultColWidth="8.8515625" defaultRowHeight="12.75"/>
  <cols>
    <col min="1" max="2" width="11.421875" style="0" customWidth="1"/>
    <col min="3" max="3" width="14.8515625" style="0" customWidth="1"/>
    <col min="4" max="4" width="12.7109375" style="0" customWidth="1"/>
  </cols>
  <sheetData>
    <row r="2" spans="1:3" ht="12">
      <c r="A2" s="44" t="s">
        <v>157</v>
      </c>
      <c r="B2" s="44"/>
      <c r="C2" s="44"/>
    </row>
    <row r="5" spans="1:3" ht="12">
      <c r="A5" s="73" t="s">
        <v>158</v>
      </c>
      <c r="C5" s="51">
        <f>B6+B7</f>
        <v>2006.56</v>
      </c>
    </row>
    <row r="6" spans="1:2" ht="12">
      <c r="A6" s="45">
        <v>2015</v>
      </c>
      <c r="B6" s="49">
        <v>1200</v>
      </c>
    </row>
    <row r="7" spans="1:2" ht="12">
      <c r="A7" s="45">
        <v>2016</v>
      </c>
      <c r="B7" s="49">
        <v>806.56</v>
      </c>
    </row>
    <row r="9" spans="1:3" ht="12">
      <c r="A9" s="73" t="s">
        <v>159</v>
      </c>
      <c r="B9" s="50"/>
      <c r="C9" s="51">
        <f>B10</f>
        <v>2600</v>
      </c>
    </row>
    <row r="10" spans="1:2" ht="12">
      <c r="A10" s="45">
        <v>2016</v>
      </c>
      <c r="B10" s="49">
        <v>2600</v>
      </c>
    </row>
    <row r="12" spans="1:3" ht="12">
      <c r="A12" s="73" t="s">
        <v>160</v>
      </c>
      <c r="B12" s="50"/>
      <c r="C12" s="51">
        <f>B13+B14</f>
        <v>1530.02</v>
      </c>
    </row>
    <row r="13" spans="1:2" ht="12">
      <c r="A13" s="45">
        <v>2015</v>
      </c>
      <c r="B13" s="49">
        <v>560</v>
      </c>
    </row>
    <row r="14" spans="1:2" ht="12">
      <c r="A14" s="45">
        <v>2016</v>
      </c>
      <c r="B14" s="49">
        <v>970.02</v>
      </c>
    </row>
    <row r="16" spans="1:11" ht="12">
      <c r="A16" s="101" t="s">
        <v>161</v>
      </c>
      <c r="C16" s="29">
        <f>B17+B18</f>
        <v>10675</v>
      </c>
      <c r="D16" s="1" t="s">
        <v>362</v>
      </c>
      <c r="E16" s="1"/>
      <c r="F16" s="1"/>
      <c r="G16" s="1"/>
      <c r="H16" s="1"/>
      <c r="I16" s="1"/>
      <c r="J16" s="1"/>
      <c r="K16" s="1"/>
    </row>
    <row r="17" spans="1:2" ht="12">
      <c r="A17" s="45" t="s">
        <v>162</v>
      </c>
      <c r="B17" s="49">
        <v>7500</v>
      </c>
    </row>
    <row r="18" spans="1:2" ht="12">
      <c r="A18" s="45" t="s">
        <v>163</v>
      </c>
      <c r="B18" s="49">
        <v>3175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J39"/>
  <sheetViews>
    <sheetView workbookViewId="0" topLeftCell="A16">
      <selection activeCell="J31" sqref="J31"/>
    </sheetView>
  </sheetViews>
  <sheetFormatPr defaultColWidth="8.8515625" defaultRowHeight="12.75"/>
  <cols>
    <col min="1" max="1" width="10.140625" style="0" bestFit="1" customWidth="1"/>
    <col min="2" max="6" width="8.8515625" style="0" customWidth="1"/>
    <col min="7" max="7" width="16.140625" style="0" customWidth="1"/>
    <col min="8" max="8" width="17.421875" style="0" customWidth="1"/>
    <col min="9" max="9" width="11.8515625" style="0" bestFit="1" customWidth="1"/>
    <col min="10" max="10" width="10.7109375" style="0" bestFit="1" customWidth="1"/>
  </cols>
  <sheetData>
    <row r="2" ht="12">
      <c r="A2" s="22">
        <v>42004</v>
      </c>
    </row>
    <row r="4" spans="1:7" ht="16.5">
      <c r="A4" s="23" t="s">
        <v>0</v>
      </c>
      <c r="B4" s="23"/>
      <c r="C4" s="23"/>
      <c r="D4" s="23"/>
      <c r="E4" s="23"/>
      <c r="F4" s="23"/>
      <c r="G4" s="23"/>
    </row>
    <row r="7" spans="1:8" ht="12">
      <c r="A7" s="2" t="s">
        <v>26</v>
      </c>
      <c r="B7" s="2"/>
      <c r="C7" s="2"/>
      <c r="D7" s="2"/>
      <c r="H7" s="18">
        <v>4130269.44</v>
      </c>
    </row>
    <row r="8" spans="1:2" ht="12">
      <c r="A8" s="24" t="s">
        <v>27</v>
      </c>
      <c r="B8" s="24"/>
    </row>
    <row r="9" spans="1:8" ht="12">
      <c r="A9" s="2" t="s">
        <v>7</v>
      </c>
      <c r="B9" s="2"/>
      <c r="C9" s="2"/>
      <c r="D9" s="2"/>
      <c r="E9" s="2"/>
      <c r="F9" s="2"/>
      <c r="G9" s="2"/>
      <c r="H9" s="11">
        <v>72094.12</v>
      </c>
    </row>
    <row r="10" spans="1:8" ht="12">
      <c r="A10" s="2" t="s">
        <v>28</v>
      </c>
      <c r="B10" s="2"/>
      <c r="C10" s="2"/>
      <c r="D10" s="2"/>
      <c r="E10" s="2"/>
      <c r="F10" s="2"/>
      <c r="G10" s="2"/>
      <c r="H10" s="11">
        <v>69.67</v>
      </c>
    </row>
    <row r="11" spans="1:8" ht="12">
      <c r="A11" s="2" t="s">
        <v>29</v>
      </c>
      <c r="B11" s="2"/>
      <c r="C11" s="2"/>
      <c r="D11" s="2"/>
      <c r="E11" s="2"/>
      <c r="F11" s="2"/>
      <c r="G11" s="2"/>
      <c r="H11" s="11">
        <v>60.81</v>
      </c>
    </row>
    <row r="12" spans="1:8" ht="12">
      <c r="A12" s="15"/>
      <c r="B12" s="15"/>
      <c r="C12" s="15"/>
      <c r="D12" s="15"/>
      <c r="E12" s="15"/>
      <c r="F12" s="15"/>
      <c r="G12" s="15"/>
      <c r="H12" s="10">
        <v>0</v>
      </c>
    </row>
    <row r="13" spans="1:8" ht="12">
      <c r="A13" s="2" t="s">
        <v>8</v>
      </c>
      <c r="B13" s="2"/>
      <c r="C13" s="2"/>
      <c r="D13" s="2"/>
      <c r="E13" s="2"/>
      <c r="F13" s="2"/>
      <c r="G13" s="2"/>
      <c r="H13" s="11">
        <v>8421.76</v>
      </c>
    </row>
    <row r="14" spans="1:8" ht="12">
      <c r="A14" s="2" t="s">
        <v>9</v>
      </c>
      <c r="B14" s="2"/>
      <c r="C14" s="2"/>
      <c r="D14" s="2"/>
      <c r="E14" s="2"/>
      <c r="F14" s="2"/>
      <c r="G14" s="2"/>
      <c r="H14" s="11">
        <v>109.71</v>
      </c>
    </row>
    <row r="15" spans="1:8" ht="12">
      <c r="A15" s="15" t="s">
        <v>10</v>
      </c>
      <c r="B15" s="15"/>
      <c r="C15" s="15"/>
      <c r="D15" s="15"/>
      <c r="E15" s="15"/>
      <c r="F15" s="15"/>
      <c r="G15" s="15"/>
      <c r="H15" s="10">
        <v>0</v>
      </c>
    </row>
    <row r="16" spans="1:8" ht="12">
      <c r="A16" s="15" t="s">
        <v>11</v>
      </c>
      <c r="B16" s="15"/>
      <c r="C16" s="15"/>
      <c r="D16" s="15"/>
      <c r="E16" s="15"/>
      <c r="F16" s="15"/>
      <c r="G16" s="15"/>
      <c r="H16" s="10">
        <v>0</v>
      </c>
    </row>
    <row r="17" spans="1:8" ht="12">
      <c r="A17" s="2" t="s">
        <v>12</v>
      </c>
      <c r="B17" s="2"/>
      <c r="C17" s="15"/>
      <c r="D17" s="15"/>
      <c r="E17" s="15"/>
      <c r="F17" s="15"/>
      <c r="G17" s="15"/>
      <c r="H17" s="11">
        <v>278</v>
      </c>
    </row>
    <row r="18" spans="1:8" ht="12">
      <c r="A18" s="2" t="s">
        <v>30</v>
      </c>
      <c r="B18" s="2"/>
      <c r="C18" s="15"/>
      <c r="D18" s="15"/>
      <c r="E18" s="15"/>
      <c r="F18" s="15"/>
      <c r="G18" s="15"/>
      <c r="H18" s="11">
        <v>472683.74</v>
      </c>
    </row>
    <row r="19" spans="1:8" ht="12">
      <c r="A19" s="2" t="s">
        <v>31</v>
      </c>
      <c r="B19" s="2"/>
      <c r="C19" s="15"/>
      <c r="D19" s="15"/>
      <c r="E19" s="15"/>
      <c r="F19" s="15"/>
      <c r="G19" s="15"/>
      <c r="H19" s="11">
        <v>29959.46</v>
      </c>
    </row>
    <row r="20" spans="1:8" ht="12">
      <c r="A20" s="2" t="s">
        <v>32</v>
      </c>
      <c r="B20" s="2"/>
      <c r="C20" s="15"/>
      <c r="D20" s="15"/>
      <c r="E20" s="15"/>
      <c r="F20" s="15"/>
      <c r="G20" s="15"/>
      <c r="H20" s="11">
        <v>412.99</v>
      </c>
    </row>
    <row r="21" spans="1:8" ht="12">
      <c r="A21" s="2" t="s">
        <v>33</v>
      </c>
      <c r="B21" s="2"/>
      <c r="C21" s="15"/>
      <c r="D21" s="15"/>
      <c r="E21" s="15"/>
      <c r="F21" s="15"/>
      <c r="G21" s="15"/>
      <c r="H21" s="11">
        <v>8970</v>
      </c>
    </row>
    <row r="22" spans="1:8" ht="12">
      <c r="A22" s="2" t="s">
        <v>34</v>
      </c>
      <c r="B22" s="2"/>
      <c r="C22" s="15"/>
      <c r="D22" s="15"/>
      <c r="E22" s="15"/>
      <c r="F22" s="15"/>
      <c r="G22" s="15"/>
      <c r="H22" s="11">
        <v>40000</v>
      </c>
    </row>
    <row r="23" spans="1:8" ht="12">
      <c r="A23" s="2" t="s">
        <v>35</v>
      </c>
      <c r="B23" s="2"/>
      <c r="C23" s="15"/>
      <c r="D23" s="15"/>
      <c r="E23" s="15"/>
      <c r="F23" s="15"/>
      <c r="G23" s="15"/>
      <c r="H23" s="11">
        <v>40000</v>
      </c>
    </row>
    <row r="24" spans="1:8" ht="12">
      <c r="A24" s="2" t="s">
        <v>36</v>
      </c>
      <c r="B24" s="2"/>
      <c r="C24" s="2"/>
      <c r="D24" s="2"/>
      <c r="E24" s="2"/>
      <c r="F24" s="2"/>
      <c r="G24" s="2"/>
      <c r="H24" s="11">
        <v>18499.49</v>
      </c>
    </row>
    <row r="25" spans="1:8" ht="12">
      <c r="A25" s="2" t="s">
        <v>37</v>
      </c>
      <c r="B25" s="2"/>
      <c r="C25" s="2"/>
      <c r="D25" s="2"/>
      <c r="E25" s="2"/>
      <c r="F25" s="2"/>
      <c r="G25" s="2"/>
      <c r="H25" s="11">
        <v>103.85</v>
      </c>
    </row>
    <row r="26" spans="1:8" ht="12">
      <c r="A26" s="2" t="s">
        <v>38</v>
      </c>
      <c r="B26" s="2"/>
      <c r="C26" s="2"/>
      <c r="D26" s="2"/>
      <c r="E26" s="2"/>
      <c r="F26" s="2"/>
      <c r="G26" s="2"/>
      <c r="H26" s="11">
        <v>26500</v>
      </c>
    </row>
    <row r="27" spans="1:8" ht="12">
      <c r="A27" s="2" t="s">
        <v>39</v>
      </c>
      <c r="B27" s="2"/>
      <c r="C27" s="2"/>
      <c r="D27" s="2"/>
      <c r="E27" s="2"/>
      <c r="F27" s="2"/>
      <c r="G27" s="2"/>
      <c r="H27" s="11">
        <v>32999.27</v>
      </c>
    </row>
    <row r="28" spans="1:8" ht="12">
      <c r="A28" s="2" t="s">
        <v>39</v>
      </c>
      <c r="B28" s="2"/>
      <c r="C28" s="2"/>
      <c r="D28" s="2"/>
      <c r="E28" s="2"/>
      <c r="F28" s="2"/>
      <c r="G28" s="2"/>
      <c r="H28" s="11">
        <v>23482.95</v>
      </c>
    </row>
    <row r="29" spans="2:8" ht="12">
      <c r="B29" s="24" t="s">
        <v>40</v>
      </c>
      <c r="C29" s="24"/>
      <c r="D29" s="24"/>
      <c r="E29" s="24"/>
      <c r="F29" s="24"/>
      <c r="G29" s="24"/>
      <c r="H29" s="25">
        <f>SUM(H9:H28)</f>
        <v>774645.8199999998</v>
      </c>
    </row>
    <row r="30" spans="1:8" ht="12">
      <c r="A30" s="26" t="s">
        <v>41</v>
      </c>
      <c r="B30" s="26"/>
      <c r="C30" s="26"/>
      <c r="D30" s="26"/>
      <c r="E30" s="26"/>
      <c r="F30" s="26"/>
      <c r="G30" s="26"/>
      <c r="H30" s="11">
        <v>-8678.73</v>
      </c>
    </row>
    <row r="31" spans="2:10" ht="12">
      <c r="B31" s="24" t="s">
        <v>42</v>
      </c>
      <c r="C31" s="24"/>
      <c r="D31" s="24"/>
      <c r="E31" s="24"/>
      <c r="F31" s="24"/>
      <c r="G31" s="24"/>
      <c r="H31" s="25">
        <f>H29+H30</f>
        <v>765967.0899999999</v>
      </c>
      <c r="J31" s="76"/>
    </row>
    <row r="33" spans="1:5" ht="12">
      <c r="A33" s="1" t="s">
        <v>43</v>
      </c>
      <c r="B33" s="1"/>
      <c r="C33" s="1"/>
      <c r="D33" s="1"/>
      <c r="E33" s="27"/>
    </row>
    <row r="34" spans="1:8" ht="12">
      <c r="A34" s="19" t="s">
        <v>44</v>
      </c>
      <c r="B34" s="19"/>
      <c r="C34" s="19"/>
      <c r="D34" s="19"/>
      <c r="E34" s="19"/>
      <c r="F34" s="20"/>
      <c r="G34" s="20"/>
      <c r="H34" s="28">
        <v>13321.31</v>
      </c>
    </row>
    <row r="35" spans="1:8" ht="12">
      <c r="A35" s="19" t="s">
        <v>45</v>
      </c>
      <c r="B35" s="19"/>
      <c r="C35" s="19"/>
      <c r="D35" s="9"/>
      <c r="E35" s="9"/>
      <c r="F35" s="21"/>
      <c r="G35" s="21"/>
      <c r="H35" s="28">
        <v>43680</v>
      </c>
    </row>
    <row r="36" spans="1:8" ht="12">
      <c r="A36" s="19" t="s">
        <v>46</v>
      </c>
      <c r="B36" s="9"/>
      <c r="C36" s="9"/>
      <c r="D36" s="9"/>
      <c r="E36" s="9"/>
      <c r="F36" s="9"/>
      <c r="G36" s="21"/>
      <c r="H36" s="28">
        <v>30450</v>
      </c>
    </row>
    <row r="37" spans="2:8" ht="12">
      <c r="B37" s="1" t="s">
        <v>47</v>
      </c>
      <c r="C37" s="1"/>
      <c r="D37" s="1"/>
      <c r="E37" s="1"/>
      <c r="F37" s="27"/>
      <c r="G37" s="17"/>
      <c r="H37" s="29">
        <f>SUM(H34:H36)</f>
        <v>87451.31</v>
      </c>
    </row>
    <row r="39" spans="1:8" ht="15">
      <c r="A39" s="30" t="s">
        <v>48</v>
      </c>
      <c r="B39" s="30"/>
      <c r="C39" s="30"/>
      <c r="D39" s="30"/>
      <c r="E39" s="30"/>
      <c r="F39" s="30"/>
      <c r="H39" s="31">
        <f>H7+H31+H37</f>
        <v>4983687.839999999</v>
      </c>
    </row>
  </sheetData>
  <sheetProtection/>
  <printOptions/>
  <pageMargins left="0.29" right="0.2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63"/>
  <sheetViews>
    <sheetView workbookViewId="0" topLeftCell="A37">
      <selection activeCell="J47" sqref="J47"/>
    </sheetView>
  </sheetViews>
  <sheetFormatPr defaultColWidth="8.8515625" defaultRowHeight="12.75"/>
  <cols>
    <col min="1" max="1" width="12.7109375" style="0" bestFit="1" customWidth="1"/>
    <col min="2" max="6" width="8.8515625" style="0" customWidth="1"/>
    <col min="7" max="7" width="16.140625" style="0" customWidth="1"/>
    <col min="8" max="8" width="17.421875" style="0" customWidth="1"/>
    <col min="9" max="9" width="11.8515625" style="0" bestFit="1" customWidth="1"/>
    <col min="10" max="10" width="10.7109375" style="0" bestFit="1" customWidth="1"/>
  </cols>
  <sheetData>
    <row r="2" ht="15">
      <c r="A2" s="32">
        <v>42369</v>
      </c>
    </row>
    <row r="4" spans="1:3" ht="15">
      <c r="A4" s="16" t="s">
        <v>49</v>
      </c>
      <c r="B4" s="1"/>
      <c r="C4" s="1"/>
    </row>
    <row r="6" spans="1:7" ht="16.5">
      <c r="A6" s="23" t="s">
        <v>0</v>
      </c>
      <c r="B6" s="23"/>
      <c r="C6" s="23"/>
      <c r="D6" s="23"/>
      <c r="E6" s="23"/>
      <c r="F6" s="23"/>
      <c r="G6" s="23"/>
    </row>
    <row r="9" spans="1:8" ht="12">
      <c r="A9" s="24" t="s">
        <v>50</v>
      </c>
      <c r="B9" s="24"/>
      <c r="C9" s="24"/>
      <c r="D9" s="24"/>
      <c r="H9" s="33">
        <v>4983687.84</v>
      </c>
    </row>
    <row r="10" spans="1:2" ht="12">
      <c r="A10" s="24" t="s">
        <v>51</v>
      </c>
      <c r="B10" s="24"/>
    </row>
    <row r="11" spans="1:8" ht="12">
      <c r="A11" s="15" t="s">
        <v>52</v>
      </c>
      <c r="B11" s="15"/>
      <c r="C11" s="15"/>
      <c r="D11" s="15"/>
      <c r="E11" s="15"/>
      <c r="F11" s="15"/>
      <c r="G11" s="15"/>
      <c r="H11" s="10">
        <v>13027.76</v>
      </c>
    </row>
    <row r="12" spans="1:8" ht="12">
      <c r="A12" s="15" t="s">
        <v>53</v>
      </c>
      <c r="B12" s="15"/>
      <c r="C12" s="15"/>
      <c r="D12" s="15"/>
      <c r="E12" s="15"/>
      <c r="F12" s="15"/>
      <c r="G12" s="15"/>
      <c r="H12" s="10">
        <v>98424.56</v>
      </c>
    </row>
    <row r="13" spans="1:8" ht="12">
      <c r="A13" s="15" t="s">
        <v>7</v>
      </c>
      <c r="B13" s="15"/>
      <c r="C13" s="15"/>
      <c r="D13" s="15"/>
      <c r="E13" s="15"/>
      <c r="F13" s="15"/>
      <c r="G13" s="15"/>
      <c r="H13" s="10">
        <v>107540.7</v>
      </c>
    </row>
    <row r="14" spans="1:8" ht="12">
      <c r="A14" s="15" t="s">
        <v>54</v>
      </c>
      <c r="B14" s="15"/>
      <c r="C14" s="15"/>
      <c r="D14" s="15"/>
      <c r="E14" s="15"/>
      <c r="F14" s="15"/>
      <c r="G14" s="15"/>
      <c r="H14" s="10">
        <v>114.75</v>
      </c>
    </row>
    <row r="15" spans="1:8" ht="12">
      <c r="A15" s="15" t="s">
        <v>29</v>
      </c>
      <c r="B15" s="15"/>
      <c r="C15" s="15"/>
      <c r="D15" s="15"/>
      <c r="E15" s="15"/>
      <c r="F15" s="15"/>
      <c r="G15" s="15"/>
      <c r="H15" s="10">
        <v>11468.07</v>
      </c>
    </row>
    <row r="16" spans="1:8" ht="12">
      <c r="A16" s="15" t="s">
        <v>55</v>
      </c>
      <c r="B16" s="15"/>
      <c r="C16" s="15"/>
      <c r="D16" s="15"/>
      <c r="E16" s="15"/>
      <c r="F16" s="15"/>
      <c r="G16" s="15"/>
      <c r="H16" s="10">
        <v>1995.74</v>
      </c>
    </row>
    <row r="17" spans="1:8" ht="12">
      <c r="A17" s="15" t="s">
        <v>9</v>
      </c>
      <c r="B17" s="15"/>
      <c r="C17" s="15"/>
      <c r="D17" s="15"/>
      <c r="E17" s="15"/>
      <c r="F17" s="15"/>
      <c r="G17" s="15"/>
      <c r="H17" s="10">
        <v>199.14</v>
      </c>
    </row>
    <row r="18" spans="1:8" ht="12">
      <c r="A18" s="34" t="s">
        <v>56</v>
      </c>
      <c r="B18" s="34"/>
      <c r="C18" s="34"/>
      <c r="D18" s="34"/>
      <c r="E18" s="34"/>
      <c r="F18" s="34"/>
      <c r="G18" s="34"/>
      <c r="H18" s="35">
        <v>18181.82</v>
      </c>
    </row>
    <row r="19" spans="1:8" ht="12">
      <c r="A19" s="15" t="s">
        <v>57</v>
      </c>
      <c r="B19" s="15"/>
      <c r="C19" s="15"/>
      <c r="D19" s="15"/>
      <c r="E19" s="15"/>
      <c r="F19" s="15"/>
      <c r="G19" s="15"/>
      <c r="H19" s="10">
        <v>9111.93</v>
      </c>
    </row>
    <row r="20" spans="1:8" ht="12">
      <c r="A20" s="15" t="s">
        <v>58</v>
      </c>
      <c r="B20" s="15"/>
      <c r="C20" s="15"/>
      <c r="D20" s="15"/>
      <c r="E20" s="15"/>
      <c r="F20" s="15"/>
      <c r="G20" s="15"/>
      <c r="H20" s="10">
        <v>360000</v>
      </c>
    </row>
    <row r="21" spans="1:8" ht="12">
      <c r="A21" s="15" t="s">
        <v>59</v>
      </c>
      <c r="B21" s="15"/>
      <c r="C21" s="15"/>
      <c r="D21" s="15"/>
      <c r="E21" s="15"/>
      <c r="F21" s="15"/>
      <c r="G21" s="15"/>
      <c r="H21" s="10">
        <v>131305.25</v>
      </c>
    </row>
    <row r="22" spans="1:8" ht="12">
      <c r="A22" s="15" t="s">
        <v>60</v>
      </c>
      <c r="B22" s="15"/>
      <c r="C22" s="15"/>
      <c r="D22" s="15"/>
      <c r="E22" s="15"/>
      <c r="F22" s="15"/>
      <c r="G22" s="15"/>
      <c r="H22" s="10">
        <v>114845</v>
      </c>
    </row>
    <row r="23" spans="1:8" ht="12">
      <c r="A23" s="15" t="s">
        <v>61</v>
      </c>
      <c r="B23" s="15"/>
      <c r="C23" s="15"/>
      <c r="D23" s="15"/>
      <c r="E23" s="15"/>
      <c r="F23" s="15"/>
      <c r="G23" s="15"/>
      <c r="H23" s="10">
        <v>346.15</v>
      </c>
    </row>
    <row r="24" spans="1:8" ht="12">
      <c r="A24" s="15" t="s">
        <v>62</v>
      </c>
      <c r="B24" s="15"/>
      <c r="C24" s="15"/>
      <c r="D24" s="15"/>
      <c r="E24" s="15"/>
      <c r="F24" s="15"/>
      <c r="G24" s="15"/>
      <c r="H24" s="10">
        <v>298902.73</v>
      </c>
    </row>
    <row r="25" spans="1:8" ht="12">
      <c r="A25" s="15" t="s">
        <v>63</v>
      </c>
      <c r="B25" s="15"/>
      <c r="C25" s="15"/>
      <c r="D25" s="15"/>
      <c r="E25" s="15"/>
      <c r="F25" s="15"/>
      <c r="G25" s="15"/>
      <c r="H25" s="10">
        <v>143996.14</v>
      </c>
    </row>
    <row r="26" spans="1:8" ht="12">
      <c r="A26" s="34" t="s">
        <v>64</v>
      </c>
      <c r="B26" s="34"/>
      <c r="C26" s="34"/>
      <c r="D26" s="34"/>
      <c r="E26" s="34"/>
      <c r="F26" s="34"/>
      <c r="G26" s="34"/>
      <c r="H26" s="35">
        <v>249</v>
      </c>
    </row>
    <row r="27" spans="1:8" ht="12">
      <c r="A27" s="12" t="s">
        <v>65</v>
      </c>
      <c r="B27" s="12"/>
      <c r="C27" s="12"/>
      <c r="D27" s="12"/>
      <c r="E27" s="12"/>
      <c r="F27" s="9"/>
      <c r="G27" s="9"/>
      <c r="H27" s="36">
        <v>-249</v>
      </c>
    </row>
    <row r="28" spans="1:8" ht="12">
      <c r="A28" s="15" t="s">
        <v>66</v>
      </c>
      <c r="B28" s="15"/>
      <c r="C28" s="15"/>
      <c r="D28" s="15"/>
      <c r="E28" s="15"/>
      <c r="F28" s="15"/>
      <c r="G28" s="15"/>
      <c r="H28" s="10">
        <v>25000</v>
      </c>
    </row>
    <row r="29" spans="1:8" ht="12">
      <c r="A29" s="15" t="s">
        <v>67</v>
      </c>
      <c r="B29" s="15"/>
      <c r="C29" s="15"/>
      <c r="D29" s="15"/>
      <c r="E29" s="15"/>
      <c r="F29" s="15"/>
      <c r="G29" s="15"/>
      <c r="H29" s="10">
        <v>1300.41</v>
      </c>
    </row>
    <row r="30" spans="1:8" ht="12">
      <c r="A30" s="34" t="s">
        <v>68</v>
      </c>
      <c r="B30" s="34"/>
      <c r="C30" s="34"/>
      <c r="D30" s="34"/>
      <c r="E30" s="34"/>
      <c r="F30" s="34"/>
      <c r="G30" s="34"/>
      <c r="H30" s="35">
        <v>1200</v>
      </c>
    </row>
    <row r="31" spans="1:8" ht="12">
      <c r="A31" s="12" t="s">
        <v>65</v>
      </c>
      <c r="B31" s="12"/>
      <c r="C31" s="12"/>
      <c r="D31" s="12"/>
      <c r="E31" s="12"/>
      <c r="F31" s="9"/>
      <c r="G31" s="9"/>
      <c r="H31" s="36">
        <v>-1200</v>
      </c>
    </row>
    <row r="32" spans="1:8" ht="12">
      <c r="A32" s="15" t="s">
        <v>69</v>
      </c>
      <c r="B32" s="15"/>
      <c r="C32" s="15"/>
      <c r="D32" s="15"/>
      <c r="E32" s="15"/>
      <c r="F32" s="15"/>
      <c r="G32" s="15"/>
      <c r="H32" s="10">
        <v>532.13</v>
      </c>
    </row>
    <row r="33" spans="1:8" ht="12">
      <c r="A33" s="34" t="s">
        <v>70</v>
      </c>
      <c r="B33" s="34"/>
      <c r="C33" s="34"/>
      <c r="D33" s="34"/>
      <c r="E33" s="34"/>
      <c r="F33" s="34"/>
      <c r="G33" s="34"/>
      <c r="H33" s="35">
        <v>560</v>
      </c>
    </row>
    <row r="34" spans="1:8" ht="12">
      <c r="A34" s="12" t="s">
        <v>65</v>
      </c>
      <c r="B34" s="12"/>
      <c r="C34" s="12"/>
      <c r="D34" s="12"/>
      <c r="E34" s="12"/>
      <c r="F34" s="9"/>
      <c r="G34" s="9"/>
      <c r="H34" s="36">
        <v>-560</v>
      </c>
    </row>
    <row r="35" spans="1:8" ht="12">
      <c r="A35" s="15" t="s">
        <v>71</v>
      </c>
      <c r="B35" s="15"/>
      <c r="C35" s="15"/>
      <c r="D35" s="15"/>
      <c r="E35" s="15"/>
      <c r="F35" s="15"/>
      <c r="G35" s="15"/>
      <c r="H35" s="10">
        <v>4094.6</v>
      </c>
    </row>
    <row r="36" spans="1:8" ht="12">
      <c r="A36" s="15" t="s">
        <v>72</v>
      </c>
      <c r="B36" s="15"/>
      <c r="C36" s="15"/>
      <c r="D36" s="15"/>
      <c r="E36" s="15"/>
      <c r="F36" s="15"/>
      <c r="G36" s="15"/>
      <c r="H36" s="10">
        <v>1006.8</v>
      </c>
    </row>
    <row r="37" spans="1:8" ht="12">
      <c r="A37" s="15" t="s">
        <v>73</v>
      </c>
      <c r="B37" s="15"/>
      <c r="C37" s="15"/>
      <c r="D37" s="15"/>
      <c r="E37" s="15"/>
      <c r="F37" s="15"/>
      <c r="G37" s="15"/>
      <c r="H37" s="10">
        <v>12562</v>
      </c>
    </row>
    <row r="38" spans="1:8" ht="12">
      <c r="A38" s="12" t="s">
        <v>65</v>
      </c>
      <c r="B38" s="12"/>
      <c r="C38" s="12"/>
      <c r="D38" s="12"/>
      <c r="E38" s="12"/>
      <c r="F38" s="9"/>
      <c r="G38" s="9"/>
      <c r="H38" s="36">
        <v>-12562</v>
      </c>
    </row>
    <row r="39" spans="1:8" ht="12">
      <c r="A39" s="15" t="s">
        <v>74</v>
      </c>
      <c r="B39" s="15"/>
      <c r="C39" s="15"/>
      <c r="D39" s="15"/>
      <c r="E39" s="15"/>
      <c r="F39" s="15"/>
      <c r="G39" s="15"/>
      <c r="H39" s="10">
        <v>17750</v>
      </c>
    </row>
    <row r="40" spans="1:8" ht="12">
      <c r="A40" s="12" t="s">
        <v>65</v>
      </c>
      <c r="B40" s="12"/>
      <c r="C40" s="12"/>
      <c r="D40" s="12"/>
      <c r="E40" s="12"/>
      <c r="F40" s="9"/>
      <c r="G40" s="9"/>
      <c r="H40" s="36">
        <v>-17750</v>
      </c>
    </row>
    <row r="41" spans="1:8" ht="12">
      <c r="A41" s="15"/>
      <c r="B41" s="15"/>
      <c r="C41" s="15"/>
      <c r="D41" s="15"/>
      <c r="E41" s="15"/>
      <c r="F41" s="15"/>
      <c r="G41" s="15"/>
      <c r="H41" s="10">
        <v>0</v>
      </c>
    </row>
    <row r="42" spans="1:8" ht="12">
      <c r="A42" s="15"/>
      <c r="B42" s="15"/>
      <c r="C42" s="15"/>
      <c r="D42" s="15"/>
      <c r="E42" s="15"/>
      <c r="F42" s="15"/>
      <c r="G42" s="15"/>
      <c r="H42" s="10">
        <v>0</v>
      </c>
    </row>
    <row r="43" spans="1:8" ht="12">
      <c r="A43" s="15"/>
      <c r="B43" s="15"/>
      <c r="C43" s="15"/>
      <c r="D43" s="15"/>
      <c r="E43" s="15"/>
      <c r="F43" s="15"/>
      <c r="G43" s="15"/>
      <c r="H43" s="10">
        <v>0</v>
      </c>
    </row>
    <row r="44" spans="2:8" ht="12">
      <c r="B44" s="24" t="s">
        <v>75</v>
      </c>
      <c r="C44" s="24"/>
      <c r="D44" s="24"/>
      <c r="E44" s="24"/>
      <c r="F44" s="24"/>
      <c r="G44" s="24"/>
      <c r="H44" s="25">
        <f>SUM(H11:H43)</f>
        <v>1341393.6800000002</v>
      </c>
    </row>
    <row r="45" spans="1:8" ht="12">
      <c r="A45" s="26" t="s">
        <v>76</v>
      </c>
      <c r="B45" s="26"/>
      <c r="C45" s="26"/>
      <c r="D45" s="26"/>
      <c r="E45" s="26"/>
      <c r="F45" s="26"/>
      <c r="G45" s="26"/>
      <c r="H45" s="11">
        <v>-9261.21</v>
      </c>
    </row>
    <row r="46" spans="1:8" ht="12">
      <c r="A46" s="26" t="s">
        <v>363</v>
      </c>
      <c r="B46" s="26"/>
      <c r="C46" s="26"/>
      <c r="D46" s="26"/>
      <c r="E46" s="26"/>
      <c r="F46" s="26"/>
      <c r="G46" s="26"/>
      <c r="H46" s="11">
        <v>-24037.29</v>
      </c>
    </row>
    <row r="47" spans="2:8" ht="12">
      <c r="B47" s="24" t="s">
        <v>77</v>
      </c>
      <c r="C47" s="24"/>
      <c r="D47" s="24"/>
      <c r="E47" s="24"/>
      <c r="F47" s="24"/>
      <c r="G47" s="24"/>
      <c r="H47" s="25">
        <f>H44+H45+H46</f>
        <v>1308095.1800000002</v>
      </c>
    </row>
    <row r="49" spans="1:5" ht="12">
      <c r="A49" s="1" t="s">
        <v>78</v>
      </c>
      <c r="B49" s="1"/>
      <c r="C49" s="1"/>
      <c r="D49" s="1"/>
      <c r="E49" s="27"/>
    </row>
    <row r="50" spans="1:8" ht="12">
      <c r="A50" s="19" t="s">
        <v>79</v>
      </c>
      <c r="B50" s="19"/>
      <c r="C50" s="19"/>
      <c r="D50" s="19"/>
      <c r="E50" s="19"/>
      <c r="F50" s="20"/>
      <c r="G50" s="20"/>
      <c r="H50" s="28">
        <v>11400.13</v>
      </c>
    </row>
    <row r="51" spans="1:8" ht="12">
      <c r="A51" s="19" t="s">
        <v>391</v>
      </c>
      <c r="B51" s="19"/>
      <c r="C51" s="19"/>
      <c r="D51" s="19"/>
      <c r="E51" s="19"/>
      <c r="F51" s="19"/>
      <c r="G51" s="21"/>
      <c r="H51" s="28">
        <v>14700</v>
      </c>
    </row>
    <row r="52" spans="1:8" ht="12">
      <c r="A52" s="19" t="s">
        <v>364</v>
      </c>
      <c r="B52" s="9"/>
      <c r="C52" s="9"/>
      <c r="D52" s="9"/>
      <c r="E52" s="9"/>
      <c r="F52" s="9"/>
      <c r="G52" s="21"/>
      <c r="H52" s="28">
        <v>9232</v>
      </c>
    </row>
    <row r="53" spans="2:8" ht="12">
      <c r="B53" s="1" t="s">
        <v>82</v>
      </c>
      <c r="C53" s="1"/>
      <c r="D53" s="1"/>
      <c r="E53" s="1"/>
      <c r="F53" s="27"/>
      <c r="G53" s="17"/>
      <c r="H53" s="29">
        <f>SUM(H50:H52)</f>
        <v>35332.13</v>
      </c>
    </row>
    <row r="55" spans="1:10" ht="15">
      <c r="A55" s="30" t="s">
        <v>83</v>
      </c>
      <c r="B55" s="30"/>
      <c r="C55" s="30"/>
      <c r="D55" s="30"/>
      <c r="E55" s="30"/>
      <c r="F55" s="30"/>
      <c r="H55" s="31">
        <f>H9+H47+H53</f>
        <v>6327115.149999999</v>
      </c>
      <c r="I55" s="37">
        <v>1000</v>
      </c>
      <c r="J55" s="38">
        <f>H55/I55</f>
        <v>6327.11515</v>
      </c>
    </row>
    <row r="57" spans="1:4" ht="12">
      <c r="A57" s="39" t="s">
        <v>84</v>
      </c>
      <c r="B57" s="39"/>
      <c r="C57" s="39"/>
      <c r="D57" s="39"/>
    </row>
    <row r="58" spans="1:5" ht="12">
      <c r="A58" s="17" t="s">
        <v>85</v>
      </c>
      <c r="B58" s="17" t="s">
        <v>86</v>
      </c>
      <c r="E58" s="40">
        <v>-2.17</v>
      </c>
    </row>
    <row r="59" spans="1:5" ht="12">
      <c r="A59" s="17" t="s">
        <v>87</v>
      </c>
      <c r="B59" s="17" t="s">
        <v>86</v>
      </c>
      <c r="E59" s="40">
        <v>-108.136</v>
      </c>
    </row>
    <row r="60" spans="1:5" ht="12">
      <c r="A60" s="17" t="s">
        <v>88</v>
      </c>
      <c r="B60" s="17" t="s">
        <v>89</v>
      </c>
      <c r="E60" s="40">
        <v>-7.603</v>
      </c>
    </row>
    <row r="61" spans="1:8" ht="15">
      <c r="A61" s="39" t="s">
        <v>90</v>
      </c>
      <c r="B61" s="39"/>
      <c r="E61" s="37">
        <f>SUM(E58:E60)</f>
        <v>-117.90899999999999</v>
      </c>
      <c r="H61" s="41">
        <f>H55/I55*E61</f>
        <v>-746023.82022135</v>
      </c>
    </row>
    <row r="63" spans="1:10" ht="15">
      <c r="A63" s="30" t="s">
        <v>83</v>
      </c>
      <c r="B63" s="30"/>
      <c r="C63" s="30"/>
      <c r="D63" s="30"/>
      <c r="E63" s="30"/>
      <c r="F63" s="30"/>
      <c r="H63" s="31">
        <f>H55+H61</f>
        <v>5581091.32977865</v>
      </c>
      <c r="I63" s="37">
        <f>I55+E61</f>
        <v>882.091</v>
      </c>
      <c r="J63" s="38">
        <f>H63/I63</f>
        <v>6327.11515</v>
      </c>
    </row>
  </sheetData>
  <sheetProtection/>
  <printOptions/>
  <pageMargins left="0.29" right="0.29" top="1" bottom="1" header="0.5" footer="0.5"/>
  <pageSetup fitToHeight="1" fitToWidth="1" horizontalDpi="600" verticalDpi="6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J29"/>
  <sheetViews>
    <sheetView workbookViewId="0" topLeftCell="A1">
      <selection activeCell="J16" sqref="J16"/>
    </sheetView>
  </sheetViews>
  <sheetFormatPr defaultColWidth="8.8515625" defaultRowHeight="12.75"/>
  <cols>
    <col min="1" max="7" width="8.8515625" style="0" customWidth="1"/>
    <col min="8" max="8" width="15.28125" style="0" bestFit="1" customWidth="1"/>
    <col min="9" max="9" width="8.8515625" style="0" customWidth="1"/>
    <col min="10" max="10" width="11.00390625" style="0" customWidth="1"/>
  </cols>
  <sheetData>
    <row r="2" spans="1:6" ht="12">
      <c r="A2" s="1" t="s">
        <v>0</v>
      </c>
      <c r="B2" s="1"/>
      <c r="C2" s="1"/>
      <c r="D2" s="1"/>
      <c r="E2" s="1"/>
      <c r="F2" s="1"/>
    </row>
    <row r="3" spans="2:4" ht="12">
      <c r="B3" s="1" t="s">
        <v>1</v>
      </c>
      <c r="C3" s="1"/>
      <c r="D3" s="1"/>
    </row>
    <row r="4" spans="9:10" ht="12">
      <c r="I4" s="15" t="s">
        <v>22</v>
      </c>
      <c r="J4" s="15"/>
    </row>
    <row r="5" spans="1:10" ht="12">
      <c r="A5" s="2" t="s">
        <v>2</v>
      </c>
      <c r="B5" s="2"/>
      <c r="C5" s="2"/>
      <c r="D5" s="2"/>
      <c r="H5" s="14">
        <v>0</v>
      </c>
      <c r="I5" s="15" t="s">
        <v>23</v>
      </c>
      <c r="J5" s="15"/>
    </row>
    <row r="6" spans="1:2" ht="12">
      <c r="A6" s="1" t="s">
        <v>3</v>
      </c>
      <c r="B6" s="1"/>
    </row>
    <row r="7" spans="1:7" ht="12">
      <c r="A7" s="3" t="s">
        <v>4</v>
      </c>
      <c r="B7" s="4"/>
      <c r="C7" s="4"/>
      <c r="D7" s="4"/>
      <c r="E7" s="4"/>
      <c r="F7" s="4"/>
      <c r="G7" s="5"/>
    </row>
    <row r="8" spans="1:8" ht="12">
      <c r="A8" s="6" t="s">
        <v>5</v>
      </c>
      <c r="B8" s="7"/>
      <c r="C8" s="7"/>
      <c r="D8" s="7"/>
      <c r="E8" s="7"/>
      <c r="F8" s="7"/>
      <c r="G8" s="8"/>
      <c r="H8" s="10">
        <v>0</v>
      </c>
    </row>
    <row r="9" spans="1:8" ht="12">
      <c r="A9" s="9" t="s">
        <v>6</v>
      </c>
      <c r="B9" s="9"/>
      <c r="C9" s="9"/>
      <c r="D9" s="9"/>
      <c r="E9" s="9"/>
      <c r="F9" s="9"/>
      <c r="G9" s="9"/>
      <c r="H9" s="10">
        <v>300</v>
      </c>
    </row>
    <row r="10" spans="1:8" ht="12">
      <c r="A10" s="9" t="s">
        <v>7</v>
      </c>
      <c r="B10" s="9"/>
      <c r="C10" s="9"/>
      <c r="D10" s="9"/>
      <c r="E10" s="9"/>
      <c r="F10" s="9"/>
      <c r="G10" s="9"/>
      <c r="H10" s="10">
        <v>120017.2</v>
      </c>
    </row>
    <row r="11" spans="1:8" ht="12">
      <c r="A11" s="9" t="s">
        <v>8</v>
      </c>
      <c r="B11" s="9"/>
      <c r="C11" s="9"/>
      <c r="D11" s="9"/>
      <c r="E11" s="9"/>
      <c r="F11" s="9"/>
      <c r="G11" s="9"/>
      <c r="H11" s="10">
        <v>62521.24</v>
      </c>
    </row>
    <row r="12" spans="1:8" ht="12">
      <c r="A12" s="9" t="s">
        <v>9</v>
      </c>
      <c r="B12" s="9"/>
      <c r="C12" s="9"/>
      <c r="D12" s="9"/>
      <c r="E12" s="9"/>
      <c r="F12" s="9"/>
      <c r="G12" s="9"/>
      <c r="H12" s="10">
        <v>209.22</v>
      </c>
    </row>
    <row r="13" spans="1:8" ht="12">
      <c r="A13" s="9" t="s">
        <v>10</v>
      </c>
      <c r="B13" s="9"/>
      <c r="C13" s="9"/>
      <c r="D13" s="9"/>
      <c r="E13" s="9"/>
      <c r="F13" s="9"/>
      <c r="G13" s="9"/>
      <c r="H13" s="10">
        <v>5040</v>
      </c>
    </row>
    <row r="14" spans="1:8" ht="12">
      <c r="A14" s="9" t="s">
        <v>11</v>
      </c>
      <c r="B14" s="9"/>
      <c r="C14" s="9"/>
      <c r="D14" s="9"/>
      <c r="E14" s="9"/>
      <c r="F14" s="9"/>
      <c r="G14" s="9"/>
      <c r="H14" s="10">
        <v>38000</v>
      </c>
    </row>
    <row r="15" spans="1:8" ht="12">
      <c r="A15" s="9" t="s">
        <v>12</v>
      </c>
      <c r="B15" s="9"/>
      <c r="C15" s="9"/>
      <c r="D15" s="9"/>
      <c r="E15" s="9"/>
      <c r="F15" s="9"/>
      <c r="G15" s="9"/>
      <c r="H15" s="10">
        <v>2200</v>
      </c>
    </row>
    <row r="16" spans="1:10" ht="12">
      <c r="A16" s="9" t="s">
        <v>13</v>
      </c>
      <c r="B16" s="9"/>
      <c r="C16" s="9"/>
      <c r="D16" s="9"/>
      <c r="E16" s="9"/>
      <c r="F16" s="9"/>
      <c r="G16" s="9"/>
      <c r="H16" s="10">
        <v>248643.66</v>
      </c>
      <c r="J16" s="76">
        <f>H16+H17+H19</f>
        <v>183438.71999999997</v>
      </c>
    </row>
    <row r="17" spans="1:8" ht="12">
      <c r="A17" s="9" t="s">
        <v>14</v>
      </c>
      <c r="B17" s="9"/>
      <c r="C17" s="9"/>
      <c r="D17" s="9"/>
      <c r="E17" s="9"/>
      <c r="F17" s="9"/>
      <c r="G17" s="9"/>
      <c r="H17" s="10">
        <v>12981.52</v>
      </c>
    </row>
    <row r="18" ht="12">
      <c r="H18" s="11">
        <f>SUM(H8:H17)</f>
        <v>489912.84</v>
      </c>
    </row>
    <row r="19" spans="1:8" ht="12">
      <c r="A19" s="12" t="s">
        <v>15</v>
      </c>
      <c r="B19" s="12"/>
      <c r="C19" s="12"/>
      <c r="D19" s="12"/>
      <c r="E19" s="12"/>
      <c r="F19" s="12"/>
      <c r="G19" s="12"/>
      <c r="H19" s="11">
        <v>-78186.46</v>
      </c>
    </row>
    <row r="20" spans="2:8" ht="12">
      <c r="B20" s="2" t="s">
        <v>24</v>
      </c>
      <c r="C20" s="2"/>
      <c r="D20" s="2"/>
      <c r="E20" s="2"/>
      <c r="F20" s="2"/>
      <c r="G20" s="2"/>
      <c r="H20" s="11">
        <f>SUM(H18:H19)</f>
        <v>411726.38</v>
      </c>
    </row>
    <row r="22" spans="1:4" ht="12">
      <c r="A22" s="1" t="s">
        <v>16</v>
      </c>
      <c r="B22" s="1"/>
      <c r="C22" s="1"/>
      <c r="D22" s="1"/>
    </row>
    <row r="23" spans="1:8" ht="12">
      <c r="A23" s="9" t="s">
        <v>17</v>
      </c>
      <c r="B23" s="9"/>
      <c r="C23" s="9"/>
      <c r="D23" s="9"/>
      <c r="E23" s="9"/>
      <c r="F23" s="9"/>
      <c r="G23" s="9"/>
      <c r="H23" s="10">
        <v>0</v>
      </c>
    </row>
    <row r="24" spans="1:8" ht="12">
      <c r="A24" s="9" t="s">
        <v>18</v>
      </c>
      <c r="B24" s="9"/>
      <c r="C24" s="9"/>
      <c r="D24" s="9"/>
      <c r="E24" s="9"/>
      <c r="F24" s="9"/>
      <c r="G24" s="9"/>
      <c r="H24" s="10">
        <v>0</v>
      </c>
    </row>
    <row r="25" spans="1:8" ht="12">
      <c r="A25" s="9" t="s">
        <v>19</v>
      </c>
      <c r="B25" s="9"/>
      <c r="C25" s="9"/>
      <c r="D25" s="9"/>
      <c r="E25" s="9"/>
      <c r="F25" s="9"/>
      <c r="G25" s="9"/>
      <c r="H25" s="10">
        <v>0</v>
      </c>
    </row>
    <row r="26" spans="1:8" ht="12">
      <c r="A26" s="9" t="s">
        <v>20</v>
      </c>
      <c r="B26" s="9"/>
      <c r="C26" s="9"/>
      <c r="D26" s="9"/>
      <c r="E26" s="9"/>
      <c r="F26" s="9"/>
      <c r="G26" s="9"/>
      <c r="H26" s="10">
        <v>0</v>
      </c>
    </row>
    <row r="27" spans="2:8" ht="12">
      <c r="B27" s="2" t="s">
        <v>25</v>
      </c>
      <c r="C27" s="2"/>
      <c r="D27" s="2"/>
      <c r="E27" s="2"/>
      <c r="F27" s="2"/>
      <c r="G27" s="2"/>
      <c r="H27" s="11">
        <f>SUM(H23:H26)</f>
        <v>0</v>
      </c>
    </row>
    <row r="29" spans="1:8" ht="15">
      <c r="A29" s="16" t="s">
        <v>396</v>
      </c>
      <c r="B29" s="16"/>
      <c r="C29" s="16"/>
      <c r="D29" s="16"/>
      <c r="E29" s="16"/>
      <c r="F29" s="16"/>
      <c r="G29" s="16"/>
      <c r="H29" s="42">
        <f>H20+H27</f>
        <v>411726.38</v>
      </c>
    </row>
  </sheetData>
  <sheetProtection/>
  <printOptions/>
  <pageMargins left="0.29" right="0.29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J39"/>
  <sheetViews>
    <sheetView workbookViewId="0" topLeftCell="A16">
      <selection activeCell="A4" sqref="A4:H4"/>
    </sheetView>
  </sheetViews>
  <sheetFormatPr defaultColWidth="8.8515625" defaultRowHeight="12.75"/>
  <cols>
    <col min="1" max="1" width="10.140625" style="0" bestFit="1" customWidth="1"/>
    <col min="2" max="6" width="8.8515625" style="0" customWidth="1"/>
    <col min="7" max="7" width="10.8515625" style="0" customWidth="1"/>
    <col min="8" max="8" width="17.421875" style="0" customWidth="1"/>
    <col min="9" max="9" width="11.8515625" style="0" bestFit="1" customWidth="1"/>
    <col min="10" max="10" width="10.7109375" style="0" bestFit="1" customWidth="1"/>
  </cols>
  <sheetData>
    <row r="2" ht="12">
      <c r="A2" s="22">
        <v>42004</v>
      </c>
    </row>
    <row r="4" spans="1:8" ht="16.5">
      <c r="A4" s="23" t="s">
        <v>0</v>
      </c>
      <c r="B4" s="23"/>
      <c r="C4" s="23"/>
      <c r="D4" s="23"/>
      <c r="E4" s="23"/>
      <c r="F4" s="23"/>
      <c r="G4" s="23"/>
      <c r="H4" s="23"/>
    </row>
    <row r="7" spans="1:8" ht="12">
      <c r="A7" s="2" t="s">
        <v>26</v>
      </c>
      <c r="B7" s="2"/>
      <c r="C7" s="2"/>
      <c r="D7" s="2"/>
      <c r="H7" s="18">
        <v>0</v>
      </c>
    </row>
    <row r="8" spans="1:2" ht="12">
      <c r="A8" s="24" t="s">
        <v>27</v>
      </c>
      <c r="B8" s="24"/>
    </row>
    <row r="9" spans="1:8" ht="12">
      <c r="A9" s="2" t="s">
        <v>7</v>
      </c>
      <c r="B9" s="2"/>
      <c r="C9" s="2"/>
      <c r="D9" s="2"/>
      <c r="E9" s="2"/>
      <c r="F9" s="2"/>
      <c r="G9" s="2"/>
      <c r="H9" s="11">
        <v>72094.12</v>
      </c>
    </row>
    <row r="10" spans="1:8" ht="12">
      <c r="A10" s="2" t="s">
        <v>28</v>
      </c>
      <c r="B10" s="2"/>
      <c r="C10" s="2"/>
      <c r="D10" s="2"/>
      <c r="E10" s="2"/>
      <c r="F10" s="2"/>
      <c r="G10" s="2"/>
      <c r="H10" s="11">
        <v>69.67</v>
      </c>
    </row>
    <row r="11" spans="1:8" ht="12">
      <c r="A11" s="2" t="s">
        <v>29</v>
      </c>
      <c r="B11" s="2"/>
      <c r="C11" s="2"/>
      <c r="D11" s="2"/>
      <c r="E11" s="2"/>
      <c r="F11" s="2"/>
      <c r="G11" s="2"/>
      <c r="H11" s="11">
        <v>60.81</v>
      </c>
    </row>
    <row r="12" spans="1:8" ht="12">
      <c r="A12" s="15"/>
      <c r="B12" s="15"/>
      <c r="C12" s="15"/>
      <c r="D12" s="15"/>
      <c r="E12" s="15"/>
      <c r="F12" s="15"/>
      <c r="G12" s="15"/>
      <c r="H12" s="10">
        <v>0</v>
      </c>
    </row>
    <row r="13" spans="1:8" ht="12">
      <c r="A13" s="2" t="s">
        <v>8</v>
      </c>
      <c r="B13" s="2"/>
      <c r="C13" s="2"/>
      <c r="D13" s="2"/>
      <c r="E13" s="2"/>
      <c r="F13" s="2"/>
      <c r="G13" s="2"/>
      <c r="H13" s="11">
        <v>8421.76</v>
      </c>
    </row>
    <row r="14" spans="1:8" ht="12">
      <c r="A14" s="2" t="s">
        <v>9</v>
      </c>
      <c r="B14" s="2"/>
      <c r="C14" s="2"/>
      <c r="D14" s="2"/>
      <c r="E14" s="2"/>
      <c r="F14" s="2"/>
      <c r="G14" s="2"/>
      <c r="H14" s="11">
        <v>109.71</v>
      </c>
    </row>
    <row r="15" spans="1:8" ht="12">
      <c r="A15" s="15" t="s">
        <v>10</v>
      </c>
      <c r="B15" s="15"/>
      <c r="C15" s="15"/>
      <c r="D15" s="15"/>
      <c r="E15" s="15"/>
      <c r="F15" s="15"/>
      <c r="G15" s="15"/>
      <c r="H15" s="10">
        <v>0</v>
      </c>
    </row>
    <row r="16" spans="1:8" ht="12">
      <c r="A16" s="15" t="s">
        <v>11</v>
      </c>
      <c r="B16" s="15"/>
      <c r="C16" s="15"/>
      <c r="D16" s="15"/>
      <c r="E16" s="15"/>
      <c r="F16" s="15"/>
      <c r="G16" s="15"/>
      <c r="H16" s="10">
        <v>0</v>
      </c>
    </row>
    <row r="17" spans="1:8" ht="12">
      <c r="A17" s="2" t="s">
        <v>12</v>
      </c>
      <c r="B17" s="2"/>
      <c r="C17" s="15"/>
      <c r="D17" s="15"/>
      <c r="E17" s="15"/>
      <c r="F17" s="15"/>
      <c r="G17" s="15"/>
      <c r="H17" s="11">
        <v>278</v>
      </c>
    </row>
    <row r="18" spans="1:10" ht="12">
      <c r="A18" s="2" t="s">
        <v>30</v>
      </c>
      <c r="B18" s="2"/>
      <c r="C18" s="15"/>
      <c r="D18" s="15"/>
      <c r="E18" s="15"/>
      <c r="F18" s="15"/>
      <c r="G18" s="15"/>
      <c r="H18" s="11">
        <v>472683.74</v>
      </c>
      <c r="J18" s="76">
        <f>H18+H19+H27+H28+H30</f>
        <v>550446.69</v>
      </c>
    </row>
    <row r="19" spans="1:8" ht="12">
      <c r="A19" s="2" t="s">
        <v>31</v>
      </c>
      <c r="B19" s="2"/>
      <c r="C19" s="15"/>
      <c r="D19" s="15"/>
      <c r="E19" s="15"/>
      <c r="F19" s="15"/>
      <c r="G19" s="15"/>
      <c r="H19" s="11">
        <v>29959.46</v>
      </c>
    </row>
    <row r="20" spans="1:8" ht="12">
      <c r="A20" s="2" t="s">
        <v>32</v>
      </c>
      <c r="B20" s="2"/>
      <c r="C20" s="15"/>
      <c r="D20" s="15"/>
      <c r="E20" s="15"/>
      <c r="F20" s="15"/>
      <c r="G20" s="15"/>
      <c r="H20" s="11">
        <v>412.99</v>
      </c>
    </row>
    <row r="21" spans="1:8" ht="12">
      <c r="A21" s="2" t="s">
        <v>33</v>
      </c>
      <c r="B21" s="2"/>
      <c r="C21" s="15"/>
      <c r="D21" s="15"/>
      <c r="E21" s="15"/>
      <c r="F21" s="15"/>
      <c r="G21" s="15"/>
      <c r="H21" s="11">
        <v>8970</v>
      </c>
    </row>
    <row r="22" spans="1:8" ht="12">
      <c r="A22" s="2" t="s">
        <v>34</v>
      </c>
      <c r="B22" s="2"/>
      <c r="C22" s="15"/>
      <c r="D22" s="15"/>
      <c r="E22" s="15"/>
      <c r="F22" s="15"/>
      <c r="G22" s="15"/>
      <c r="H22" s="11">
        <v>40000</v>
      </c>
    </row>
    <row r="23" spans="1:8" ht="12">
      <c r="A23" s="2" t="s">
        <v>35</v>
      </c>
      <c r="B23" s="2"/>
      <c r="C23" s="15"/>
      <c r="D23" s="15"/>
      <c r="E23" s="15"/>
      <c r="F23" s="15"/>
      <c r="G23" s="15"/>
      <c r="H23" s="11">
        <v>40000</v>
      </c>
    </row>
    <row r="24" spans="1:8" ht="12">
      <c r="A24" s="2" t="s">
        <v>36</v>
      </c>
      <c r="B24" s="2"/>
      <c r="C24" s="2"/>
      <c r="D24" s="2"/>
      <c r="E24" s="2"/>
      <c r="F24" s="2"/>
      <c r="G24" s="2"/>
      <c r="H24" s="11">
        <v>18499.49</v>
      </c>
    </row>
    <row r="25" spans="1:8" ht="12">
      <c r="A25" s="2" t="s">
        <v>37</v>
      </c>
      <c r="B25" s="2"/>
      <c r="C25" s="2"/>
      <c r="D25" s="2"/>
      <c r="E25" s="2"/>
      <c r="F25" s="2"/>
      <c r="G25" s="2"/>
      <c r="H25" s="11">
        <v>103.85</v>
      </c>
    </row>
    <row r="26" spans="1:8" ht="12">
      <c r="A26" s="2" t="s">
        <v>38</v>
      </c>
      <c r="B26" s="2"/>
      <c r="C26" s="2"/>
      <c r="D26" s="2"/>
      <c r="E26" s="2"/>
      <c r="F26" s="2"/>
      <c r="G26" s="2"/>
      <c r="H26" s="11">
        <v>26500</v>
      </c>
    </row>
    <row r="27" spans="1:8" ht="12">
      <c r="A27" s="2" t="s">
        <v>39</v>
      </c>
      <c r="B27" s="2"/>
      <c r="C27" s="2"/>
      <c r="D27" s="2"/>
      <c r="E27" s="2"/>
      <c r="F27" s="2"/>
      <c r="G27" s="2"/>
      <c r="H27" s="11">
        <v>32999.27</v>
      </c>
    </row>
    <row r="28" spans="1:8" ht="12">
      <c r="A28" s="2" t="s">
        <v>39</v>
      </c>
      <c r="B28" s="2"/>
      <c r="C28" s="2"/>
      <c r="D28" s="2"/>
      <c r="E28" s="2"/>
      <c r="F28" s="2"/>
      <c r="G28" s="2"/>
      <c r="H28" s="11">
        <v>23482.95</v>
      </c>
    </row>
    <row r="29" spans="2:8" ht="12">
      <c r="B29" s="24" t="s">
        <v>40</v>
      </c>
      <c r="C29" s="24"/>
      <c r="D29" s="24"/>
      <c r="E29" s="24"/>
      <c r="F29" s="24"/>
      <c r="G29" s="24"/>
      <c r="H29" s="25">
        <f>SUM(H9:H28)</f>
        <v>774645.8199999998</v>
      </c>
    </row>
    <row r="30" spans="1:8" ht="12">
      <c r="A30" s="26" t="s">
        <v>41</v>
      </c>
      <c r="B30" s="26"/>
      <c r="C30" s="26"/>
      <c r="D30" s="26"/>
      <c r="E30" s="26"/>
      <c r="F30" s="26"/>
      <c r="G30" s="26"/>
      <c r="H30" s="11">
        <v>-8678.73</v>
      </c>
    </row>
    <row r="31" spans="2:8" ht="12">
      <c r="B31" s="24" t="s">
        <v>42</v>
      </c>
      <c r="C31" s="24"/>
      <c r="D31" s="24"/>
      <c r="E31" s="24"/>
      <c r="F31" s="24"/>
      <c r="G31" s="24"/>
      <c r="H31" s="25">
        <f>H29+H30</f>
        <v>765967.0899999999</v>
      </c>
    </row>
    <row r="33" spans="1:5" ht="12">
      <c r="A33" s="1" t="s">
        <v>43</v>
      </c>
      <c r="B33" s="1"/>
      <c r="C33" s="1"/>
      <c r="D33" s="1"/>
      <c r="E33" s="27"/>
    </row>
    <row r="34" spans="1:8" ht="12">
      <c r="A34" s="19" t="s">
        <v>44</v>
      </c>
      <c r="B34" s="19"/>
      <c r="C34" s="19"/>
      <c r="D34" s="19"/>
      <c r="E34" s="19"/>
      <c r="F34" s="20"/>
      <c r="G34" s="20"/>
      <c r="H34" s="28">
        <v>0</v>
      </c>
    </row>
    <row r="35" spans="1:8" ht="12">
      <c r="A35" s="19" t="s">
        <v>45</v>
      </c>
      <c r="B35" s="19"/>
      <c r="C35" s="19"/>
      <c r="D35" s="9"/>
      <c r="E35" s="9"/>
      <c r="F35" s="21"/>
      <c r="G35" s="21"/>
      <c r="H35" s="28">
        <v>0</v>
      </c>
    </row>
    <row r="36" spans="1:8" ht="12">
      <c r="A36" s="19" t="s">
        <v>46</v>
      </c>
      <c r="B36" s="9"/>
      <c r="C36" s="9"/>
      <c r="D36" s="9"/>
      <c r="E36" s="9"/>
      <c r="F36" s="9"/>
      <c r="G36" s="21"/>
      <c r="H36" s="28">
        <v>0</v>
      </c>
    </row>
    <row r="37" spans="2:8" ht="12">
      <c r="B37" s="1" t="s">
        <v>47</v>
      </c>
      <c r="C37" s="1"/>
      <c r="D37" s="1"/>
      <c r="E37" s="1"/>
      <c r="F37" s="27"/>
      <c r="G37" s="17"/>
      <c r="H37" s="29">
        <v>0</v>
      </c>
    </row>
    <row r="39" spans="1:8" ht="15">
      <c r="A39" s="30" t="s">
        <v>397</v>
      </c>
      <c r="B39" s="30"/>
      <c r="C39" s="30"/>
      <c r="D39" s="30"/>
      <c r="E39" s="30"/>
      <c r="F39" s="30"/>
      <c r="G39" s="30"/>
      <c r="H39" s="31">
        <f>H7+H31+H37</f>
        <v>765967.0899999999</v>
      </c>
    </row>
  </sheetData>
  <sheetProtection/>
  <printOptions/>
  <pageMargins left="0.29" right="0.29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J55"/>
  <sheetViews>
    <sheetView workbookViewId="0" topLeftCell="A28">
      <selection activeCell="J18" sqref="J18"/>
    </sheetView>
  </sheetViews>
  <sheetFormatPr defaultColWidth="8.8515625" defaultRowHeight="12.75"/>
  <cols>
    <col min="1" max="1" width="12.7109375" style="0" bestFit="1" customWidth="1"/>
    <col min="2" max="6" width="8.8515625" style="0" customWidth="1"/>
    <col min="7" max="7" width="13.421875" style="0" customWidth="1"/>
    <col min="8" max="8" width="17.421875" style="0" customWidth="1"/>
    <col min="9" max="9" width="11.8515625" style="0" bestFit="1" customWidth="1"/>
    <col min="10" max="10" width="10.7109375" style="0" bestFit="1" customWidth="1"/>
  </cols>
  <sheetData>
    <row r="2" ht="15">
      <c r="A2" s="32">
        <v>42369</v>
      </c>
    </row>
    <row r="4" spans="1:3" ht="15">
      <c r="A4" s="16" t="s">
        <v>49</v>
      </c>
      <c r="B4" s="1"/>
      <c r="C4" s="1"/>
    </row>
    <row r="6" spans="1:7" ht="16.5">
      <c r="A6" s="23" t="s">
        <v>0</v>
      </c>
      <c r="B6" s="23"/>
      <c r="C6" s="23"/>
      <c r="D6" s="23"/>
      <c r="E6" s="23"/>
      <c r="F6" s="23"/>
      <c r="G6" s="23"/>
    </row>
    <row r="9" spans="1:8" ht="12">
      <c r="A9" s="24" t="s">
        <v>50</v>
      </c>
      <c r="B9" s="24"/>
      <c r="C9" s="24"/>
      <c r="D9" s="24"/>
      <c r="H9" s="33">
        <v>0</v>
      </c>
    </row>
    <row r="10" spans="1:2" ht="12">
      <c r="A10" s="24" t="s">
        <v>51</v>
      </c>
      <c r="B10" s="24"/>
    </row>
    <row r="11" spans="1:8" ht="12">
      <c r="A11" s="15" t="s">
        <v>52</v>
      </c>
      <c r="B11" s="15"/>
      <c r="C11" s="15"/>
      <c r="D11" s="15"/>
      <c r="E11" s="15"/>
      <c r="F11" s="15"/>
      <c r="G11" s="15"/>
      <c r="H11" s="10">
        <v>13027.76</v>
      </c>
    </row>
    <row r="12" spans="1:8" ht="12">
      <c r="A12" s="15" t="s">
        <v>53</v>
      </c>
      <c r="B12" s="15"/>
      <c r="C12" s="15"/>
      <c r="D12" s="15"/>
      <c r="E12" s="15"/>
      <c r="F12" s="15"/>
      <c r="G12" s="15"/>
      <c r="H12" s="10">
        <v>98424.56</v>
      </c>
    </row>
    <row r="13" spans="1:8" ht="12">
      <c r="A13" s="15" t="s">
        <v>7</v>
      </c>
      <c r="B13" s="15"/>
      <c r="C13" s="15"/>
      <c r="D13" s="15"/>
      <c r="E13" s="15"/>
      <c r="F13" s="15"/>
      <c r="G13" s="15"/>
      <c r="H13" s="10">
        <v>107540.7</v>
      </c>
    </row>
    <row r="14" spans="1:8" ht="12">
      <c r="A14" s="15" t="s">
        <v>54</v>
      </c>
      <c r="B14" s="15"/>
      <c r="C14" s="15"/>
      <c r="D14" s="15"/>
      <c r="E14" s="15"/>
      <c r="F14" s="15"/>
      <c r="G14" s="15"/>
      <c r="H14" s="10">
        <v>114.75</v>
      </c>
    </row>
    <row r="15" spans="1:8" ht="12">
      <c r="A15" s="15" t="s">
        <v>29</v>
      </c>
      <c r="B15" s="15"/>
      <c r="C15" s="15"/>
      <c r="D15" s="15"/>
      <c r="E15" s="15"/>
      <c r="F15" s="15"/>
      <c r="G15" s="15"/>
      <c r="H15" s="10">
        <v>11468.07</v>
      </c>
    </row>
    <row r="16" spans="1:8" ht="12">
      <c r="A16" s="15" t="s">
        <v>55</v>
      </c>
      <c r="B16" s="15"/>
      <c r="C16" s="15"/>
      <c r="D16" s="15"/>
      <c r="E16" s="15"/>
      <c r="F16" s="15"/>
      <c r="G16" s="15"/>
      <c r="H16" s="10">
        <v>1995.74</v>
      </c>
    </row>
    <row r="17" spans="1:8" ht="12">
      <c r="A17" s="15" t="s">
        <v>9</v>
      </c>
      <c r="B17" s="15"/>
      <c r="C17" s="15"/>
      <c r="D17" s="15"/>
      <c r="E17" s="15"/>
      <c r="F17" s="15"/>
      <c r="G17" s="15"/>
      <c r="H17" s="10">
        <v>199.14</v>
      </c>
    </row>
    <row r="18" spans="1:10" ht="12">
      <c r="A18" s="34" t="s">
        <v>56</v>
      </c>
      <c r="B18" s="34"/>
      <c r="C18" s="34"/>
      <c r="D18" s="34"/>
      <c r="E18" s="34"/>
      <c r="F18" s="34"/>
      <c r="G18" s="34"/>
      <c r="H18" s="35">
        <v>18181.82</v>
      </c>
      <c r="J18" s="76">
        <f>H18+H46</f>
        <v>-5855.470000000001</v>
      </c>
    </row>
    <row r="19" spans="1:8" ht="12">
      <c r="A19" s="15" t="s">
        <v>57</v>
      </c>
      <c r="B19" s="15"/>
      <c r="C19" s="15"/>
      <c r="D19" s="15"/>
      <c r="E19" s="15"/>
      <c r="F19" s="15"/>
      <c r="G19" s="15"/>
      <c r="H19" s="10">
        <v>9111.93</v>
      </c>
    </row>
    <row r="20" spans="1:8" ht="12">
      <c r="A20" s="15" t="s">
        <v>58</v>
      </c>
      <c r="B20" s="15"/>
      <c r="C20" s="15"/>
      <c r="D20" s="15"/>
      <c r="E20" s="15"/>
      <c r="F20" s="15"/>
      <c r="G20" s="15"/>
      <c r="H20" s="10">
        <v>360000</v>
      </c>
    </row>
    <row r="21" spans="1:8" ht="12">
      <c r="A21" s="15" t="s">
        <v>59</v>
      </c>
      <c r="B21" s="15"/>
      <c r="C21" s="15"/>
      <c r="D21" s="15"/>
      <c r="E21" s="15"/>
      <c r="F21" s="15"/>
      <c r="G21" s="15"/>
      <c r="H21" s="10">
        <v>131305.25</v>
      </c>
    </row>
    <row r="22" spans="1:8" ht="12">
      <c r="A22" s="15" t="s">
        <v>60</v>
      </c>
      <c r="B22" s="15"/>
      <c r="C22" s="15"/>
      <c r="D22" s="15"/>
      <c r="E22" s="15"/>
      <c r="F22" s="15"/>
      <c r="G22" s="15"/>
      <c r="H22" s="10">
        <v>114845</v>
      </c>
    </row>
    <row r="23" spans="1:8" ht="12">
      <c r="A23" s="15" t="s">
        <v>61</v>
      </c>
      <c r="B23" s="15"/>
      <c r="C23" s="15"/>
      <c r="D23" s="15"/>
      <c r="E23" s="15"/>
      <c r="F23" s="15"/>
      <c r="G23" s="15"/>
      <c r="H23" s="10">
        <v>346.15</v>
      </c>
    </row>
    <row r="24" spans="1:8" ht="12">
      <c r="A24" s="15" t="s">
        <v>62</v>
      </c>
      <c r="B24" s="15"/>
      <c r="C24" s="15"/>
      <c r="D24" s="15"/>
      <c r="E24" s="15"/>
      <c r="F24" s="15"/>
      <c r="G24" s="15"/>
      <c r="H24" s="10">
        <v>298902.73</v>
      </c>
    </row>
    <row r="25" spans="1:8" ht="12">
      <c r="A25" s="15" t="s">
        <v>63</v>
      </c>
      <c r="B25" s="15"/>
      <c r="C25" s="15"/>
      <c r="D25" s="15"/>
      <c r="E25" s="15"/>
      <c r="F25" s="15"/>
      <c r="G25" s="15"/>
      <c r="H25" s="10">
        <v>143996.14</v>
      </c>
    </row>
    <row r="26" spans="1:8" ht="12">
      <c r="A26" s="34" t="s">
        <v>64</v>
      </c>
      <c r="B26" s="34"/>
      <c r="C26" s="34"/>
      <c r="D26" s="34"/>
      <c r="E26" s="34"/>
      <c r="F26" s="34"/>
      <c r="G26" s="34"/>
      <c r="H26" s="35">
        <v>249</v>
      </c>
    </row>
    <row r="27" spans="1:8" ht="12">
      <c r="A27" s="12" t="s">
        <v>65</v>
      </c>
      <c r="B27" s="12"/>
      <c r="C27" s="12"/>
      <c r="D27" s="12"/>
      <c r="E27" s="12"/>
      <c r="F27" s="9"/>
      <c r="G27" s="9"/>
      <c r="H27" s="36">
        <v>-249</v>
      </c>
    </row>
    <row r="28" spans="1:8" ht="12">
      <c r="A28" s="15" t="s">
        <v>66</v>
      </c>
      <c r="B28" s="15"/>
      <c r="C28" s="15"/>
      <c r="D28" s="15"/>
      <c r="E28" s="15"/>
      <c r="F28" s="15"/>
      <c r="G28" s="15"/>
      <c r="H28" s="10">
        <v>25000</v>
      </c>
    </row>
    <row r="29" spans="1:8" ht="12">
      <c r="A29" s="15" t="s">
        <v>67</v>
      </c>
      <c r="B29" s="15"/>
      <c r="C29" s="15"/>
      <c r="D29" s="15"/>
      <c r="E29" s="15"/>
      <c r="F29" s="15"/>
      <c r="G29" s="15"/>
      <c r="H29" s="10">
        <v>1300.41</v>
      </c>
    </row>
    <row r="30" spans="1:8" ht="12">
      <c r="A30" s="34" t="s">
        <v>68</v>
      </c>
      <c r="B30" s="34"/>
      <c r="C30" s="34"/>
      <c r="D30" s="34"/>
      <c r="E30" s="34"/>
      <c r="F30" s="34"/>
      <c r="G30" s="34"/>
      <c r="H30" s="35">
        <v>1200</v>
      </c>
    </row>
    <row r="31" spans="1:8" ht="12">
      <c r="A31" s="12" t="s">
        <v>65</v>
      </c>
      <c r="B31" s="12"/>
      <c r="C31" s="12"/>
      <c r="D31" s="12"/>
      <c r="E31" s="12"/>
      <c r="F31" s="9"/>
      <c r="G31" s="9"/>
      <c r="H31" s="36">
        <v>-1200</v>
      </c>
    </row>
    <row r="32" spans="1:8" ht="12">
      <c r="A32" s="15" t="s">
        <v>69</v>
      </c>
      <c r="B32" s="15"/>
      <c r="C32" s="15"/>
      <c r="D32" s="15"/>
      <c r="E32" s="15"/>
      <c r="F32" s="15"/>
      <c r="G32" s="15"/>
      <c r="H32" s="10">
        <v>532.13</v>
      </c>
    </row>
    <row r="33" spans="1:8" ht="12">
      <c r="A33" s="34" t="s">
        <v>70</v>
      </c>
      <c r="B33" s="34"/>
      <c r="C33" s="34"/>
      <c r="D33" s="34"/>
      <c r="E33" s="34"/>
      <c r="F33" s="34"/>
      <c r="G33" s="34"/>
      <c r="H33" s="35">
        <v>560</v>
      </c>
    </row>
    <row r="34" spans="1:8" ht="12">
      <c r="A34" s="12" t="s">
        <v>65</v>
      </c>
      <c r="B34" s="12"/>
      <c r="C34" s="12"/>
      <c r="D34" s="12"/>
      <c r="E34" s="12"/>
      <c r="F34" s="9"/>
      <c r="G34" s="9"/>
      <c r="H34" s="36">
        <v>-560</v>
      </c>
    </row>
    <row r="35" spans="1:8" ht="12">
      <c r="A35" s="15" t="s">
        <v>71</v>
      </c>
      <c r="B35" s="15"/>
      <c r="C35" s="15"/>
      <c r="D35" s="15"/>
      <c r="E35" s="15"/>
      <c r="F35" s="15"/>
      <c r="G35" s="15"/>
      <c r="H35" s="10">
        <v>4094.6</v>
      </c>
    </row>
    <row r="36" spans="1:8" ht="12">
      <c r="A36" s="15" t="s">
        <v>72</v>
      </c>
      <c r="B36" s="15"/>
      <c r="C36" s="15"/>
      <c r="D36" s="15"/>
      <c r="E36" s="15"/>
      <c r="F36" s="15"/>
      <c r="G36" s="15"/>
      <c r="H36" s="10">
        <v>1006.8</v>
      </c>
    </row>
    <row r="37" spans="1:8" ht="12">
      <c r="A37" s="15" t="s">
        <v>73</v>
      </c>
      <c r="B37" s="15"/>
      <c r="C37" s="15"/>
      <c r="D37" s="15"/>
      <c r="E37" s="15"/>
      <c r="F37" s="15"/>
      <c r="G37" s="15"/>
      <c r="H37" s="10">
        <v>12562</v>
      </c>
    </row>
    <row r="38" spans="1:8" ht="12">
      <c r="A38" s="12" t="s">
        <v>65</v>
      </c>
      <c r="B38" s="12"/>
      <c r="C38" s="12"/>
      <c r="D38" s="12"/>
      <c r="E38" s="12"/>
      <c r="F38" s="9"/>
      <c r="G38" s="9"/>
      <c r="H38" s="36">
        <v>-12562</v>
      </c>
    </row>
    <row r="39" spans="1:8" ht="12">
      <c r="A39" s="15" t="s">
        <v>74</v>
      </c>
      <c r="B39" s="15"/>
      <c r="C39" s="15"/>
      <c r="D39" s="15"/>
      <c r="E39" s="15"/>
      <c r="F39" s="15"/>
      <c r="G39" s="15"/>
      <c r="H39" s="10">
        <v>17750</v>
      </c>
    </row>
    <row r="40" spans="1:8" ht="12">
      <c r="A40" s="12" t="s">
        <v>65</v>
      </c>
      <c r="B40" s="12"/>
      <c r="C40" s="12"/>
      <c r="D40" s="12"/>
      <c r="E40" s="12"/>
      <c r="F40" s="9"/>
      <c r="G40" s="9"/>
      <c r="H40" s="36">
        <v>-17750</v>
      </c>
    </row>
    <row r="41" spans="1:8" ht="12">
      <c r="A41" s="15"/>
      <c r="B41" s="15"/>
      <c r="C41" s="15"/>
      <c r="D41" s="15"/>
      <c r="E41" s="15"/>
      <c r="F41" s="15"/>
      <c r="G41" s="15"/>
      <c r="H41" s="10">
        <v>0</v>
      </c>
    </row>
    <row r="42" spans="1:8" ht="12">
      <c r="A42" s="15"/>
      <c r="B42" s="15"/>
      <c r="C42" s="15"/>
      <c r="D42" s="15"/>
      <c r="E42" s="15"/>
      <c r="F42" s="15"/>
      <c r="G42" s="15"/>
      <c r="H42" s="10">
        <v>0</v>
      </c>
    </row>
    <row r="43" spans="1:8" ht="12">
      <c r="A43" s="15"/>
      <c r="B43" s="15"/>
      <c r="C43" s="15"/>
      <c r="D43" s="15"/>
      <c r="E43" s="15"/>
      <c r="F43" s="15"/>
      <c r="G43" s="15"/>
      <c r="H43" s="10">
        <v>0</v>
      </c>
    </row>
    <row r="44" spans="2:8" ht="12">
      <c r="B44" s="24" t="s">
        <v>75</v>
      </c>
      <c r="C44" s="24"/>
      <c r="D44" s="24"/>
      <c r="E44" s="24"/>
      <c r="F44" s="24"/>
      <c r="G44" s="24"/>
      <c r="H44" s="25">
        <f>SUM(H11:H43)</f>
        <v>1341393.6800000002</v>
      </c>
    </row>
    <row r="45" spans="1:8" ht="12">
      <c r="A45" s="26" t="s">
        <v>76</v>
      </c>
      <c r="B45" s="26"/>
      <c r="C45" s="26"/>
      <c r="D45" s="26"/>
      <c r="E45" s="26"/>
      <c r="F45" s="26"/>
      <c r="G45" s="26"/>
      <c r="H45" s="11">
        <v>-9261.21</v>
      </c>
    </row>
    <row r="46" spans="1:8" ht="12">
      <c r="A46" s="26" t="s">
        <v>156</v>
      </c>
      <c r="B46" s="26"/>
      <c r="C46" s="26"/>
      <c r="D46" s="26"/>
      <c r="E46" s="26"/>
      <c r="F46" s="26"/>
      <c r="G46" s="26"/>
      <c r="H46" s="11">
        <v>-24037.29</v>
      </c>
    </row>
    <row r="47" spans="2:8" ht="12">
      <c r="B47" s="24" t="s">
        <v>77</v>
      </c>
      <c r="C47" s="24"/>
      <c r="D47" s="24"/>
      <c r="E47" s="24"/>
      <c r="F47" s="24"/>
      <c r="G47" s="24"/>
      <c r="H47" s="25">
        <f>H44+H45+H46</f>
        <v>1308095.1800000002</v>
      </c>
    </row>
    <row r="49" spans="1:5" ht="12">
      <c r="A49" s="1" t="s">
        <v>78</v>
      </c>
      <c r="B49" s="1"/>
      <c r="C49" s="1"/>
      <c r="D49" s="1"/>
      <c r="E49" s="27"/>
    </row>
    <row r="50" spans="1:8" ht="12">
      <c r="A50" s="19" t="s">
        <v>79</v>
      </c>
      <c r="B50" s="19"/>
      <c r="C50" s="19"/>
      <c r="D50" s="19"/>
      <c r="E50" s="19"/>
      <c r="F50" s="20"/>
      <c r="G50" s="20"/>
      <c r="H50" s="28">
        <v>0</v>
      </c>
    </row>
    <row r="51" spans="1:8" ht="12">
      <c r="A51" s="19" t="s">
        <v>80</v>
      </c>
      <c r="B51" s="19"/>
      <c r="C51" s="19"/>
      <c r="D51" s="9"/>
      <c r="E51" s="9"/>
      <c r="F51" s="21"/>
      <c r="G51" s="21"/>
      <c r="H51" s="28">
        <v>0</v>
      </c>
    </row>
    <row r="52" spans="1:8" ht="12">
      <c r="A52" s="19" t="s">
        <v>81</v>
      </c>
      <c r="B52" s="9"/>
      <c r="C52" s="9"/>
      <c r="D52" s="9"/>
      <c r="E52" s="9"/>
      <c r="F52" s="9"/>
      <c r="G52" s="21"/>
      <c r="H52" s="28">
        <v>0</v>
      </c>
    </row>
    <row r="53" spans="2:8" ht="12">
      <c r="B53" s="1" t="s">
        <v>82</v>
      </c>
      <c r="C53" s="1"/>
      <c r="D53" s="1"/>
      <c r="E53" s="1"/>
      <c r="F53" s="27"/>
      <c r="G53" s="17"/>
      <c r="H53" s="29">
        <v>0</v>
      </c>
    </row>
    <row r="55" spans="1:8" ht="15">
      <c r="A55" s="30" t="s">
        <v>398</v>
      </c>
      <c r="B55" s="30"/>
      <c r="C55" s="30"/>
      <c r="D55" s="30"/>
      <c r="E55" s="30"/>
      <c r="F55" s="30"/>
      <c r="G55" s="30"/>
      <c r="H55" s="31">
        <f>H9+H47+H53</f>
        <v>1308095.1800000002</v>
      </c>
    </row>
  </sheetData>
  <sheetProtection/>
  <printOptions/>
  <pageMargins left="0.29" right="0.29" top="1" bottom="1" header="0.5" footer="0.5"/>
  <pageSetup fitToHeight="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46"/>
  <sheetViews>
    <sheetView workbookViewId="0" topLeftCell="A19">
      <selection activeCell="A47" sqref="A47"/>
    </sheetView>
  </sheetViews>
  <sheetFormatPr defaultColWidth="8.8515625" defaultRowHeight="12.75"/>
  <cols>
    <col min="1" max="1" width="21.8515625" style="0" customWidth="1"/>
    <col min="2" max="2" width="8.8515625" style="0" customWidth="1"/>
    <col min="3" max="3" width="10.140625" style="0" bestFit="1" customWidth="1"/>
    <col min="4" max="6" width="8.8515625" style="0" customWidth="1"/>
    <col min="7" max="7" width="16.140625" style="0" customWidth="1"/>
    <col min="8" max="8" width="17.421875" style="0" customWidth="1"/>
    <col min="9" max="9" width="11.8515625" style="0" bestFit="1" customWidth="1"/>
    <col min="10" max="10" width="10.7109375" style="0" bestFit="1" customWidth="1"/>
  </cols>
  <sheetData>
    <row r="1" ht="15">
      <c r="A1" s="83">
        <v>42704</v>
      </c>
    </row>
    <row r="2" spans="1:3" ht="15">
      <c r="A2" s="16" t="s">
        <v>49</v>
      </c>
      <c r="B2" s="1"/>
      <c r="C2" s="1"/>
    </row>
    <row r="3" spans="1:7" ht="16.5">
      <c r="A3" s="23" t="s">
        <v>0</v>
      </c>
      <c r="B3" s="23"/>
      <c r="C3" s="23"/>
      <c r="D3" s="23"/>
      <c r="E3" s="23"/>
      <c r="F3" s="23"/>
      <c r="G3" s="23"/>
    </row>
    <row r="5" ht="12">
      <c r="A5" s="19" t="s">
        <v>138</v>
      </c>
    </row>
    <row r="6" spans="1:8" ht="12">
      <c r="A6" s="15" t="s">
        <v>52</v>
      </c>
      <c r="B6" s="15"/>
      <c r="C6" s="15"/>
      <c r="D6" s="15"/>
      <c r="E6" s="15"/>
      <c r="F6" s="15"/>
      <c r="G6" s="15"/>
      <c r="H6" s="10">
        <v>88280.75</v>
      </c>
    </row>
    <row r="7" spans="1:8" ht="12">
      <c r="A7" s="15" t="s">
        <v>53</v>
      </c>
      <c r="B7" s="15"/>
      <c r="C7" s="15"/>
      <c r="D7" s="15"/>
      <c r="E7" s="15"/>
      <c r="F7" s="15"/>
      <c r="G7" s="15"/>
      <c r="H7" s="10">
        <v>116837.92</v>
      </c>
    </row>
    <row r="8" spans="1:8" ht="12">
      <c r="A8" s="15" t="s">
        <v>7</v>
      </c>
      <c r="B8" s="15"/>
      <c r="C8" s="15"/>
      <c r="D8" s="15"/>
      <c r="E8" s="15"/>
      <c r="F8" s="15"/>
      <c r="G8" s="15"/>
      <c r="H8" s="10">
        <v>90737.4</v>
      </c>
    </row>
    <row r="9" spans="1:8" ht="12">
      <c r="A9" s="15" t="s">
        <v>29</v>
      </c>
      <c r="B9" s="15"/>
      <c r="C9" s="15"/>
      <c r="D9" s="15"/>
      <c r="E9" s="15"/>
      <c r="F9" s="15"/>
      <c r="G9" s="15"/>
      <c r="H9" s="10">
        <v>1800</v>
      </c>
    </row>
    <row r="10" spans="1:8" ht="12">
      <c r="A10" s="15" t="s">
        <v>55</v>
      </c>
      <c r="B10" s="15"/>
      <c r="C10" s="15"/>
      <c r="D10" s="15"/>
      <c r="E10" s="15"/>
      <c r="F10" s="15"/>
      <c r="G10" s="15"/>
      <c r="H10" s="10">
        <v>1436.15</v>
      </c>
    </row>
    <row r="11" spans="1:8" ht="12">
      <c r="A11" s="15" t="s">
        <v>9</v>
      </c>
      <c r="B11" s="15"/>
      <c r="C11" s="15"/>
      <c r="D11" s="15"/>
      <c r="E11" s="15"/>
      <c r="F11" s="15"/>
      <c r="G11" s="15"/>
      <c r="H11" s="10">
        <v>65.13</v>
      </c>
    </row>
    <row r="12" spans="1:8" ht="12">
      <c r="A12" s="66" t="s">
        <v>343</v>
      </c>
      <c r="B12" s="66"/>
      <c r="C12" s="66"/>
      <c r="D12" s="66"/>
      <c r="E12" s="66"/>
      <c r="F12" s="66"/>
      <c r="G12" s="66"/>
      <c r="H12" s="70">
        <v>66575</v>
      </c>
    </row>
    <row r="13" spans="1:8" ht="12">
      <c r="A13" s="12" t="s">
        <v>65</v>
      </c>
      <c r="B13" s="12"/>
      <c r="C13" s="12"/>
      <c r="D13" s="12"/>
      <c r="E13" s="12"/>
      <c r="F13" s="9"/>
      <c r="G13" s="9"/>
      <c r="H13" s="28">
        <v>-66575</v>
      </c>
    </row>
    <row r="14" spans="1:8" ht="12">
      <c r="A14" s="66" t="s">
        <v>344</v>
      </c>
      <c r="B14" s="66"/>
      <c r="C14" s="66"/>
      <c r="D14" s="66"/>
      <c r="E14" s="66"/>
      <c r="F14" s="66"/>
      <c r="G14" s="66"/>
      <c r="H14" s="70">
        <v>36198.31</v>
      </c>
    </row>
    <row r="15" spans="1:8" ht="12">
      <c r="A15" s="12" t="s">
        <v>65</v>
      </c>
      <c r="B15" s="12"/>
      <c r="C15" s="12"/>
      <c r="D15" s="12"/>
      <c r="E15" s="12"/>
      <c r="F15" s="9"/>
      <c r="G15" s="9"/>
      <c r="H15" s="28">
        <v>-36198.31</v>
      </c>
    </row>
    <row r="16" spans="1:8" ht="12">
      <c r="A16" s="2" t="s">
        <v>139</v>
      </c>
      <c r="B16" s="2"/>
      <c r="C16" s="2"/>
      <c r="D16" s="2"/>
      <c r="E16" s="2"/>
      <c r="F16" s="15"/>
      <c r="G16" s="15"/>
      <c r="H16" s="11">
        <v>20160</v>
      </c>
    </row>
    <row r="17" spans="1:8" ht="12">
      <c r="A17" s="15" t="s">
        <v>12</v>
      </c>
      <c r="B17" s="15"/>
      <c r="C17" s="15"/>
      <c r="D17" s="15"/>
      <c r="E17" s="15"/>
      <c r="F17" s="15"/>
      <c r="G17" s="15"/>
      <c r="H17" s="10">
        <v>2323.96</v>
      </c>
    </row>
    <row r="18" spans="1:8" ht="12">
      <c r="A18" s="15" t="s">
        <v>57</v>
      </c>
      <c r="B18" s="15"/>
      <c r="C18" s="15"/>
      <c r="D18" s="15"/>
      <c r="E18" s="15"/>
      <c r="F18" s="15"/>
      <c r="G18" s="15"/>
      <c r="H18" s="10">
        <v>741.47</v>
      </c>
    </row>
    <row r="19" spans="1:8" ht="12">
      <c r="A19" s="15" t="s">
        <v>338</v>
      </c>
      <c r="B19" s="15"/>
      <c r="C19" s="15"/>
      <c r="D19" s="15"/>
      <c r="E19" s="15"/>
      <c r="F19" s="15"/>
      <c r="G19" s="15"/>
      <c r="H19" s="10">
        <v>1435.2</v>
      </c>
    </row>
    <row r="20" spans="1:8" ht="12">
      <c r="A20" s="15" t="s">
        <v>58</v>
      </c>
      <c r="B20" s="15"/>
      <c r="C20" s="15"/>
      <c r="D20" s="15"/>
      <c r="E20" s="15"/>
      <c r="F20" s="15"/>
      <c r="G20" s="15"/>
      <c r="H20" s="10">
        <v>56931</v>
      </c>
    </row>
    <row r="21" spans="1:8" ht="12">
      <c r="A21" s="15" t="s">
        <v>59</v>
      </c>
      <c r="B21" s="15"/>
      <c r="C21" s="15"/>
      <c r="D21" s="15"/>
      <c r="E21" s="15"/>
      <c r="F21" s="15"/>
      <c r="G21" s="15"/>
      <c r="H21" s="10">
        <v>188.1</v>
      </c>
    </row>
    <row r="22" spans="1:8" ht="12">
      <c r="A22" s="15" t="s">
        <v>60</v>
      </c>
      <c r="B22" s="15"/>
      <c r="C22" s="15"/>
      <c r="D22" s="15"/>
      <c r="E22" s="15"/>
      <c r="F22" s="15"/>
      <c r="G22" s="15"/>
      <c r="H22" s="10">
        <v>42450</v>
      </c>
    </row>
    <row r="23" spans="1:8" ht="12">
      <c r="A23" s="15" t="s">
        <v>61</v>
      </c>
      <c r="B23" s="15"/>
      <c r="C23" s="15"/>
      <c r="D23" s="15"/>
      <c r="E23" s="15"/>
      <c r="F23" s="15"/>
      <c r="G23" s="15"/>
      <c r="H23" s="10">
        <v>0</v>
      </c>
    </row>
    <row r="24" spans="1:8" ht="12">
      <c r="A24" s="15" t="s">
        <v>62</v>
      </c>
      <c r="B24" s="15"/>
      <c r="C24" s="15"/>
      <c r="D24" s="15"/>
      <c r="E24" s="15"/>
      <c r="F24" s="15"/>
      <c r="G24" s="15"/>
      <c r="H24" s="10">
        <v>135000</v>
      </c>
    </row>
    <row r="25" spans="1:8" ht="12">
      <c r="A25" s="15" t="s">
        <v>63</v>
      </c>
      <c r="B25" s="15"/>
      <c r="C25" s="15"/>
      <c r="D25" s="15"/>
      <c r="E25" s="15"/>
      <c r="F25" s="15"/>
      <c r="G25" s="15"/>
      <c r="H25" s="10">
        <v>23658.03</v>
      </c>
    </row>
    <row r="26" spans="1:8" ht="12">
      <c r="A26" s="15" t="s">
        <v>67</v>
      </c>
      <c r="B26" s="15"/>
      <c r="C26" s="15"/>
      <c r="D26" s="15"/>
      <c r="E26" s="15"/>
      <c r="F26" s="15"/>
      <c r="G26" s="15"/>
      <c r="H26" s="10">
        <v>1300.41</v>
      </c>
    </row>
    <row r="27" spans="1:8" ht="12">
      <c r="A27" s="66" t="s">
        <v>68</v>
      </c>
      <c r="B27" s="66"/>
      <c r="C27" s="66"/>
      <c r="D27" s="66"/>
      <c r="E27" s="66"/>
      <c r="F27" s="66"/>
      <c r="G27" s="66"/>
      <c r="H27" s="70">
        <v>3406.56</v>
      </c>
    </row>
    <row r="28" spans="1:8" ht="12">
      <c r="A28" s="12" t="s">
        <v>65</v>
      </c>
      <c r="B28" s="12"/>
      <c r="C28" s="12"/>
      <c r="D28" s="12"/>
      <c r="E28" s="12"/>
      <c r="F28" s="9"/>
      <c r="G28" s="9"/>
      <c r="H28" s="28">
        <v>-3406.56</v>
      </c>
    </row>
    <row r="29" spans="1:8" ht="12">
      <c r="A29" s="66" t="s">
        <v>70</v>
      </c>
      <c r="B29" s="66"/>
      <c r="C29" s="66"/>
      <c r="D29" s="66"/>
      <c r="E29" s="66"/>
      <c r="F29" s="66"/>
      <c r="G29" s="66"/>
      <c r="H29" s="70">
        <v>970.02</v>
      </c>
    </row>
    <row r="30" spans="1:8" ht="12">
      <c r="A30" s="12" t="s">
        <v>65</v>
      </c>
      <c r="B30" s="12"/>
      <c r="C30" s="12"/>
      <c r="D30" s="12"/>
      <c r="E30" s="12"/>
      <c r="F30" s="9"/>
      <c r="G30" s="9"/>
      <c r="H30" s="36">
        <v>-970.02</v>
      </c>
    </row>
    <row r="31" spans="1:8" ht="12">
      <c r="A31" s="15" t="s">
        <v>71</v>
      </c>
      <c r="B31" s="15"/>
      <c r="C31" s="15"/>
      <c r="D31" s="15"/>
      <c r="E31" s="15"/>
      <c r="F31" s="15"/>
      <c r="G31" s="15"/>
      <c r="H31" s="10">
        <v>30560.85</v>
      </c>
    </row>
    <row r="32" spans="1:8" ht="12">
      <c r="A32" s="15" t="s">
        <v>140</v>
      </c>
      <c r="B32" s="15"/>
      <c r="C32" s="15"/>
      <c r="D32" s="15"/>
      <c r="E32" s="15"/>
      <c r="F32" s="15"/>
      <c r="G32" s="15"/>
      <c r="H32" s="10">
        <v>40470</v>
      </c>
    </row>
    <row r="33" spans="1:8" ht="12">
      <c r="A33" s="15" t="s">
        <v>141</v>
      </c>
      <c r="B33" s="15"/>
      <c r="C33" s="15"/>
      <c r="D33" s="15"/>
      <c r="E33" s="15"/>
      <c r="F33" s="15"/>
      <c r="G33" s="15"/>
      <c r="H33" s="10">
        <v>4961.7</v>
      </c>
    </row>
    <row r="34" spans="1:8" ht="12">
      <c r="A34" s="15" t="s">
        <v>257</v>
      </c>
      <c r="B34" s="15"/>
      <c r="C34" s="15"/>
      <c r="D34" s="15"/>
      <c r="E34" s="15"/>
      <c r="F34" s="15"/>
      <c r="G34" s="15"/>
      <c r="H34" s="10">
        <v>4718.11</v>
      </c>
    </row>
    <row r="35" spans="1:8" ht="12">
      <c r="A35" s="15" t="s">
        <v>357</v>
      </c>
      <c r="B35" s="15"/>
      <c r="C35" s="15"/>
      <c r="D35" s="15"/>
      <c r="E35" s="15"/>
      <c r="F35" s="15"/>
      <c r="G35" s="15"/>
      <c r="H35" s="10">
        <v>1300</v>
      </c>
    </row>
    <row r="36" spans="1:8" ht="12">
      <c r="A36" s="12"/>
      <c r="B36" s="12"/>
      <c r="C36" s="12"/>
      <c r="D36" s="12"/>
      <c r="E36" s="12"/>
      <c r="F36" s="9"/>
      <c r="G36" s="9"/>
      <c r="H36" s="28"/>
    </row>
    <row r="37" spans="2:8" ht="12">
      <c r="B37" s="104" t="s">
        <v>428</v>
      </c>
      <c r="C37" s="104"/>
      <c r="D37" s="104"/>
      <c r="E37" s="104"/>
      <c r="F37" s="104"/>
      <c r="G37" s="104"/>
      <c r="H37" s="105">
        <f>SUM(H6:H36)</f>
        <v>665356.1799999999</v>
      </c>
    </row>
    <row r="38" spans="1:8" ht="12">
      <c r="A38" s="20"/>
      <c r="B38" s="20"/>
      <c r="C38" s="20"/>
      <c r="D38" s="20"/>
      <c r="E38" s="20"/>
      <c r="F38" s="20"/>
      <c r="G38" s="20"/>
      <c r="H38" s="71"/>
    </row>
    <row r="40" spans="1:5" ht="12">
      <c r="A40" s="1" t="s">
        <v>142</v>
      </c>
      <c r="B40" s="1"/>
      <c r="C40" s="1"/>
      <c r="D40" s="1"/>
      <c r="E40" s="27"/>
    </row>
    <row r="41" spans="1:8" ht="12">
      <c r="A41" s="19" t="s">
        <v>143</v>
      </c>
      <c r="B41" s="19"/>
      <c r="C41" s="19"/>
      <c r="D41" s="19"/>
      <c r="E41" s="19"/>
      <c r="F41" s="20"/>
      <c r="G41" s="20"/>
      <c r="H41" s="28">
        <v>0</v>
      </c>
    </row>
    <row r="42" spans="1:8" ht="12">
      <c r="A42" s="19" t="s">
        <v>144</v>
      </c>
      <c r="B42" s="19"/>
      <c r="C42" s="19"/>
      <c r="D42" s="9"/>
      <c r="E42" s="9"/>
      <c r="F42" s="21"/>
      <c r="G42" s="21"/>
      <c r="H42" s="28">
        <v>0</v>
      </c>
    </row>
    <row r="43" spans="1:8" ht="12">
      <c r="A43" s="19" t="s">
        <v>145</v>
      </c>
      <c r="B43" s="9"/>
      <c r="C43" s="9"/>
      <c r="D43" s="9"/>
      <c r="E43" s="9"/>
      <c r="F43" s="9"/>
      <c r="G43" s="21"/>
      <c r="H43" s="28">
        <v>0</v>
      </c>
    </row>
    <row r="44" spans="2:8" ht="12">
      <c r="B44" s="1" t="s">
        <v>146</v>
      </c>
      <c r="C44" s="1"/>
      <c r="D44" s="1"/>
      <c r="E44" s="1"/>
      <c r="F44" s="27"/>
      <c r="G44" s="17"/>
      <c r="H44" s="29">
        <v>0</v>
      </c>
    </row>
    <row r="46" spans="1:8" ht="15">
      <c r="A46" s="102" t="s">
        <v>432</v>
      </c>
      <c r="B46" s="102"/>
      <c r="C46" s="102"/>
      <c r="D46" s="102"/>
      <c r="E46" s="102"/>
      <c r="F46" s="102"/>
      <c r="H46" s="103">
        <f>H37+H44</f>
        <v>665356.1799999999</v>
      </c>
    </row>
  </sheetData>
  <sheetProtection/>
  <printOptions/>
  <pageMargins left="0.29" right="0.29" top="1" bottom="1" header="0.5" footer="0.5"/>
  <pageSetup fitToHeight="1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M34"/>
  <sheetViews>
    <sheetView workbookViewId="0" topLeftCell="A1">
      <selection activeCell="F11" sqref="F11"/>
    </sheetView>
  </sheetViews>
  <sheetFormatPr defaultColWidth="8.8515625" defaultRowHeight="12.75"/>
  <cols>
    <col min="1" max="1" width="8.8515625" style="0" customWidth="1"/>
    <col min="2" max="2" width="10.140625" style="0" bestFit="1" customWidth="1"/>
    <col min="3" max="3" width="13.8515625" style="0" customWidth="1"/>
    <col min="4" max="4" width="13.00390625" style="0" customWidth="1"/>
    <col min="5" max="5" width="10.140625" style="0" bestFit="1" customWidth="1"/>
    <col min="6" max="6" width="12.28125" style="0" bestFit="1" customWidth="1"/>
    <col min="7" max="7" width="8.8515625" style="0" customWidth="1"/>
    <col min="8" max="8" width="13.140625" style="0" customWidth="1"/>
  </cols>
  <sheetData>
    <row r="1" spans="1:5" ht="12">
      <c r="A1" s="1" t="s">
        <v>148</v>
      </c>
      <c r="B1" s="1"/>
      <c r="C1" s="1"/>
      <c r="E1" s="22">
        <v>42704</v>
      </c>
    </row>
    <row r="2" spans="1:6" ht="12">
      <c r="A2" s="50">
        <v>2013</v>
      </c>
      <c r="F2" s="51">
        <f>'costi costruzione 31_12_2013'!H29</f>
        <v>411726.38</v>
      </c>
    </row>
    <row r="3" spans="1:6" ht="12">
      <c r="A3" s="50">
        <v>2014</v>
      </c>
      <c r="F3" s="51">
        <f>'costi costruzione_31_12_2014'!H39</f>
        <v>765967.0899999999</v>
      </c>
    </row>
    <row r="4" spans="1:6" ht="12">
      <c r="A4" s="50">
        <v>2015</v>
      </c>
      <c r="F4" s="51">
        <f>'costi costruzione_31_12_2015'!H55</f>
        <v>1308095.1800000002</v>
      </c>
    </row>
    <row r="5" spans="1:13" ht="12">
      <c r="A5" s="50">
        <v>2016</v>
      </c>
      <c r="F5" s="51">
        <f>'costi costruzione 30_11_2016'!H37</f>
        <v>665356.1799999999</v>
      </c>
      <c r="H5" s="17" t="s">
        <v>437</v>
      </c>
      <c r="I5" s="17"/>
      <c r="J5" s="17"/>
      <c r="K5" s="17"/>
      <c r="L5" s="17"/>
      <c r="M5" s="17"/>
    </row>
    <row r="6" ht="12">
      <c r="F6" s="28">
        <f>SUM(F2:F5)</f>
        <v>3151144.83</v>
      </c>
    </row>
    <row r="8" spans="1:6" ht="12">
      <c r="A8" s="2" t="s">
        <v>358</v>
      </c>
      <c r="B8" s="2"/>
      <c r="C8" s="2"/>
      <c r="D8" s="2"/>
      <c r="E8" s="2"/>
      <c r="F8" s="11">
        <v>0</v>
      </c>
    </row>
    <row r="9" spans="1:13" ht="12">
      <c r="A9" s="2" t="s">
        <v>182</v>
      </c>
      <c r="B9" s="2"/>
      <c r="C9" s="2"/>
      <c r="D9" s="2"/>
      <c r="F9" s="11">
        <v>0</v>
      </c>
      <c r="H9" s="17" t="s">
        <v>183</v>
      </c>
      <c r="I9" s="17"/>
      <c r="J9" s="17"/>
      <c r="K9" s="17"/>
      <c r="L9" s="17"/>
      <c r="M9" s="17"/>
    </row>
    <row r="11" spans="1:6" ht="12">
      <c r="A11" s="2" t="s">
        <v>434</v>
      </c>
      <c r="B11" s="2"/>
      <c r="C11" s="2"/>
      <c r="D11" s="2"/>
      <c r="F11" s="11">
        <f>F6+F8+F9</f>
        <v>3151144.83</v>
      </c>
    </row>
    <row r="13" spans="1:2" ht="12">
      <c r="A13" s="74" t="s">
        <v>149</v>
      </c>
      <c r="B13" s="74"/>
    </row>
    <row r="14" spans="1:6" ht="12">
      <c r="A14" s="74" t="s">
        <v>181</v>
      </c>
      <c r="B14" s="74"/>
      <c r="C14" s="74"/>
      <c r="D14" s="77"/>
      <c r="F14" s="89">
        <v>249</v>
      </c>
    </row>
    <row r="15" spans="1:6" ht="12">
      <c r="A15" s="74" t="s">
        <v>164</v>
      </c>
      <c r="B15" s="74"/>
      <c r="C15" s="74"/>
      <c r="F15" s="89">
        <f>D16+D17+D18+D19</f>
        <v>6136.58</v>
      </c>
    </row>
    <row r="16" spans="1:4" ht="12">
      <c r="A16" s="17" t="s">
        <v>165</v>
      </c>
      <c r="D16" s="72">
        <v>2006.56</v>
      </c>
    </row>
    <row r="17" spans="1:4" ht="12">
      <c r="A17" s="17" t="s">
        <v>166</v>
      </c>
      <c r="D17" s="72">
        <v>2600</v>
      </c>
    </row>
    <row r="18" spans="1:4" ht="12">
      <c r="A18" s="17" t="s">
        <v>167</v>
      </c>
      <c r="B18" s="17"/>
      <c r="D18" s="72">
        <v>1530.02</v>
      </c>
    </row>
    <row r="19" spans="4:10" ht="12">
      <c r="D19" s="72">
        <v>0</v>
      </c>
      <c r="E19" s="17" t="s">
        <v>359</v>
      </c>
      <c r="F19" s="17"/>
      <c r="G19" s="17"/>
      <c r="H19" s="17"/>
      <c r="I19" s="17"/>
      <c r="J19" s="17"/>
    </row>
    <row r="21" spans="1:6" ht="12">
      <c r="A21" s="74" t="s">
        <v>155</v>
      </c>
      <c r="B21" s="74"/>
      <c r="C21" s="74"/>
      <c r="F21" s="89">
        <f>D22+D23+D24+D25</f>
        <v>84325</v>
      </c>
    </row>
    <row r="22" spans="1:4" ht="12">
      <c r="A22" s="17" t="s">
        <v>151</v>
      </c>
      <c r="B22" s="17"/>
      <c r="C22" s="17"/>
      <c r="D22" s="72">
        <v>17750</v>
      </c>
    </row>
    <row r="23" spans="1:4" ht="12">
      <c r="A23" s="17" t="s">
        <v>153</v>
      </c>
      <c r="B23" s="17"/>
      <c r="D23" s="72">
        <v>26625</v>
      </c>
    </row>
    <row r="24" spans="1:4" ht="12">
      <c r="A24" s="17" t="s">
        <v>152</v>
      </c>
      <c r="B24" s="17"/>
      <c r="D24" s="72">
        <v>3700</v>
      </c>
    </row>
    <row r="25" spans="1:4" ht="12">
      <c r="A25" s="17" t="s">
        <v>154</v>
      </c>
      <c r="B25" s="17"/>
      <c r="D25" s="72">
        <v>36250</v>
      </c>
    </row>
    <row r="26" spans="1:6" ht="12">
      <c r="A26" s="74" t="s">
        <v>150</v>
      </c>
      <c r="B26" s="74"/>
      <c r="C26" s="74"/>
      <c r="F26" s="89">
        <f>D27+D28+D29+D30</f>
        <v>48760.31</v>
      </c>
    </row>
    <row r="27" spans="1:4" ht="12">
      <c r="A27" s="17" t="s">
        <v>151</v>
      </c>
      <c r="B27" s="17"/>
      <c r="C27" s="17"/>
      <c r="D27" s="72">
        <v>12562</v>
      </c>
    </row>
    <row r="28" spans="1:4" ht="12">
      <c r="A28" s="17" t="s">
        <v>153</v>
      </c>
      <c r="B28" s="17"/>
      <c r="D28" s="72">
        <v>15850.97</v>
      </c>
    </row>
    <row r="29" spans="1:4" ht="12">
      <c r="A29" s="17" t="s">
        <v>152</v>
      </c>
      <c r="B29" s="17"/>
      <c r="D29" s="72">
        <v>11247.34</v>
      </c>
    </row>
    <row r="30" spans="1:4" ht="12">
      <c r="A30" s="17" t="s">
        <v>154</v>
      </c>
      <c r="B30" s="17"/>
      <c r="D30" s="72">
        <v>9100</v>
      </c>
    </row>
    <row r="31" spans="1:6" ht="12">
      <c r="A31" s="74" t="s">
        <v>350</v>
      </c>
      <c r="B31" s="74"/>
      <c r="C31" s="74"/>
      <c r="F31" s="75">
        <f>F14+F15+F20+F21+F26</f>
        <v>139470.89</v>
      </c>
    </row>
    <row r="32" spans="1:4" ht="12">
      <c r="A32" s="52"/>
      <c r="B32" s="52"/>
      <c r="D32" s="77"/>
    </row>
    <row r="33" spans="2:6" ht="12">
      <c r="B33" s="2" t="s">
        <v>184</v>
      </c>
      <c r="C33" s="2"/>
      <c r="D33" s="2"/>
      <c r="E33" s="2"/>
      <c r="F33" s="11">
        <f>F11+F31</f>
        <v>3290615.72</v>
      </c>
    </row>
    <row r="34" ht="12">
      <c r="B34" s="121">
        <v>42704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108"/>
  <sheetViews>
    <sheetView zoomScale="150" zoomScaleNormal="150" workbookViewId="0" topLeftCell="A22">
      <selection activeCell="J57" sqref="J57"/>
    </sheetView>
  </sheetViews>
  <sheetFormatPr defaultColWidth="8.8515625" defaultRowHeight="12.75"/>
  <cols>
    <col min="1" max="1" width="40.421875" style="0" bestFit="1" customWidth="1"/>
    <col min="2" max="2" width="10.7109375" style="0" bestFit="1" customWidth="1"/>
    <col min="3" max="3" width="10.7109375" style="0" customWidth="1"/>
    <col min="4" max="4" width="12.28125" style="107" bestFit="1" customWidth="1"/>
    <col min="5" max="5" width="10.7109375" style="107" bestFit="1" customWidth="1"/>
    <col min="6" max="6" width="12.28125" style="107" bestFit="1" customWidth="1"/>
    <col min="7" max="7" width="9.7109375" style="0" bestFit="1" customWidth="1"/>
    <col min="8" max="8" width="10.140625" style="0" bestFit="1" customWidth="1"/>
    <col min="9" max="9" width="9.421875" style="0" bestFit="1" customWidth="1"/>
    <col min="10" max="10" width="12.28125" style="0" bestFit="1" customWidth="1"/>
    <col min="11" max="11" width="8.140625" style="0" customWidth="1"/>
  </cols>
  <sheetData>
    <row r="1" spans="1:9" ht="12">
      <c r="A1" s="1" t="s">
        <v>399</v>
      </c>
      <c r="D1"/>
      <c r="G1" s="99" t="s">
        <v>384</v>
      </c>
      <c r="H1" s="99" t="s">
        <v>384</v>
      </c>
      <c r="I1" s="99" t="s">
        <v>384</v>
      </c>
    </row>
    <row r="2" spans="1:10" ht="12">
      <c r="A2" s="1" t="s">
        <v>400</v>
      </c>
      <c r="D2"/>
      <c r="E2" s="93" t="s">
        <v>389</v>
      </c>
      <c r="F2" s="95">
        <v>41275</v>
      </c>
      <c r="G2" s="99" t="s">
        <v>381</v>
      </c>
      <c r="H2" s="99" t="s">
        <v>382</v>
      </c>
      <c r="I2" s="99" t="s">
        <v>383</v>
      </c>
      <c r="J2" s="53">
        <v>41275</v>
      </c>
    </row>
    <row r="3" spans="1:10" ht="12">
      <c r="A3" s="1" t="s">
        <v>374</v>
      </c>
      <c r="B3" s="106">
        <v>2013</v>
      </c>
      <c r="C3" s="93">
        <v>2014</v>
      </c>
      <c r="D3" s="96">
        <v>2015</v>
      </c>
      <c r="E3" s="110">
        <v>42643</v>
      </c>
      <c r="F3" s="95">
        <v>42643</v>
      </c>
      <c r="G3" s="93">
        <v>2016</v>
      </c>
      <c r="H3" s="93">
        <v>2016</v>
      </c>
      <c r="I3" s="93">
        <v>2016</v>
      </c>
      <c r="J3" s="53">
        <v>42735</v>
      </c>
    </row>
    <row r="4" spans="1:11" ht="12">
      <c r="A4" s="17" t="s">
        <v>52</v>
      </c>
      <c r="B4" s="88">
        <v>300</v>
      </c>
      <c r="C4" s="86">
        <v>0</v>
      </c>
      <c r="D4" s="85">
        <v>13027.76</v>
      </c>
      <c r="E4" s="94">
        <v>75979.34</v>
      </c>
      <c r="F4" s="84">
        <f>B4+C4+D4+E4</f>
        <v>89307.09999999999</v>
      </c>
      <c r="G4" s="94">
        <v>11918.59</v>
      </c>
      <c r="H4" s="94">
        <v>382.82</v>
      </c>
      <c r="I4" s="86">
        <v>0</v>
      </c>
      <c r="J4" s="85">
        <f>F4+G4+H4+I4</f>
        <v>101608.51</v>
      </c>
      <c r="K4" s="119">
        <f>J4/$J$47</f>
        <v>0.03224495079777086</v>
      </c>
    </row>
    <row r="5" spans="1:11" ht="12">
      <c r="A5" s="17" t="s">
        <v>53</v>
      </c>
      <c r="B5" s="86">
        <v>0</v>
      </c>
      <c r="C5" s="86">
        <v>0</v>
      </c>
      <c r="D5" s="85">
        <v>98424.56</v>
      </c>
      <c r="E5" s="94">
        <v>99407.92</v>
      </c>
      <c r="F5" s="84">
        <f aca="true" t="shared" si="0" ref="F5:F46">B5+C5+D5+E5</f>
        <v>197832.47999999998</v>
      </c>
      <c r="G5" s="86">
        <v>0</v>
      </c>
      <c r="H5" s="94">
        <v>17430</v>
      </c>
      <c r="I5" s="86">
        <v>0</v>
      </c>
      <c r="J5" s="85">
        <f aca="true" t="shared" si="1" ref="J5:J46">F5+G5+H5+I5</f>
        <v>215262.47999999998</v>
      </c>
      <c r="K5" s="119">
        <f aca="true" t="shared" si="2" ref="K5:K46">J5/$J$47</f>
        <v>0.06831246788488614</v>
      </c>
    </row>
    <row r="6" spans="1:11" ht="12">
      <c r="A6" s="17" t="s">
        <v>371</v>
      </c>
      <c r="B6" s="86">
        <v>0</v>
      </c>
      <c r="C6" s="86">
        <v>0</v>
      </c>
      <c r="D6" s="85">
        <v>-9261.21</v>
      </c>
      <c r="E6" s="86">
        <v>0</v>
      </c>
      <c r="F6" s="84">
        <f t="shared" si="0"/>
        <v>-9261.21</v>
      </c>
      <c r="G6" s="86">
        <v>0</v>
      </c>
      <c r="H6" s="86">
        <v>0</v>
      </c>
      <c r="I6" s="86">
        <v>0</v>
      </c>
      <c r="J6" s="85">
        <f t="shared" si="1"/>
        <v>-9261.21</v>
      </c>
      <c r="K6" s="120">
        <f t="shared" si="2"/>
        <v>-0.0029389985226416903</v>
      </c>
    </row>
    <row r="7" spans="1:11" ht="12">
      <c r="A7" s="17" t="s">
        <v>7</v>
      </c>
      <c r="B7" s="88">
        <v>120017.2</v>
      </c>
      <c r="C7" s="94">
        <v>72094.12</v>
      </c>
      <c r="D7" s="85">
        <v>107540.7</v>
      </c>
      <c r="E7" s="94">
        <v>88137.4</v>
      </c>
      <c r="F7" s="84">
        <f t="shared" si="0"/>
        <v>387789.42000000004</v>
      </c>
      <c r="G7" s="86">
        <v>0</v>
      </c>
      <c r="H7" s="94">
        <v>2600</v>
      </c>
      <c r="I7" s="86">
        <v>0</v>
      </c>
      <c r="J7" s="85">
        <f t="shared" si="1"/>
        <v>390389.42000000004</v>
      </c>
      <c r="K7" s="119">
        <f t="shared" si="2"/>
        <v>0.12388812354270626</v>
      </c>
    </row>
    <row r="8" spans="1:11" ht="12">
      <c r="A8" s="17" t="s">
        <v>168</v>
      </c>
      <c r="B8" s="86">
        <v>0</v>
      </c>
      <c r="C8" s="94">
        <v>69.67</v>
      </c>
      <c r="D8" s="85">
        <v>114.75</v>
      </c>
      <c r="E8" s="86">
        <v>0</v>
      </c>
      <c r="F8" s="84">
        <f t="shared" si="0"/>
        <v>184.42000000000002</v>
      </c>
      <c r="G8" s="86">
        <v>0</v>
      </c>
      <c r="H8" s="86">
        <v>0</v>
      </c>
      <c r="I8" s="86">
        <v>0</v>
      </c>
      <c r="J8" s="85">
        <f t="shared" si="1"/>
        <v>184.42000000000002</v>
      </c>
      <c r="K8" s="119">
        <f t="shared" si="2"/>
        <v>5.852476161814499E-05</v>
      </c>
    </row>
    <row r="9" spans="1:11" ht="12">
      <c r="A9" s="17" t="s">
        <v>29</v>
      </c>
      <c r="B9" s="86">
        <v>0</v>
      </c>
      <c r="C9" s="94">
        <v>60.81</v>
      </c>
      <c r="D9" s="85">
        <v>11468.07</v>
      </c>
      <c r="E9" s="94">
        <v>1800</v>
      </c>
      <c r="F9" s="84">
        <f t="shared" si="0"/>
        <v>13328.88</v>
      </c>
      <c r="G9" s="86">
        <v>0</v>
      </c>
      <c r="H9" s="86">
        <v>0</v>
      </c>
      <c r="I9" s="86">
        <v>0</v>
      </c>
      <c r="J9" s="85">
        <f t="shared" si="1"/>
        <v>13328.88</v>
      </c>
      <c r="K9" s="119">
        <f t="shared" si="2"/>
        <v>0.004229853186405273</v>
      </c>
    </row>
    <row r="10" spans="1:11" ht="12">
      <c r="A10" s="17" t="s">
        <v>388</v>
      </c>
      <c r="B10" s="88">
        <v>62521.24</v>
      </c>
      <c r="C10" s="94">
        <v>8421.76</v>
      </c>
      <c r="D10" s="85">
        <v>1995.74</v>
      </c>
      <c r="E10" s="94">
        <v>1436.15</v>
      </c>
      <c r="F10" s="84">
        <f t="shared" si="0"/>
        <v>74374.89</v>
      </c>
      <c r="G10" s="86">
        <v>0</v>
      </c>
      <c r="H10" s="86">
        <v>0</v>
      </c>
      <c r="I10" s="86">
        <v>0</v>
      </c>
      <c r="J10" s="85">
        <f t="shared" si="1"/>
        <v>74374.89</v>
      </c>
      <c r="K10" s="119">
        <f t="shared" si="2"/>
        <v>0.023602498143508056</v>
      </c>
    </row>
    <row r="11" spans="1:11" ht="12">
      <c r="A11" s="17" t="s">
        <v>9</v>
      </c>
      <c r="B11" s="88">
        <v>209.22</v>
      </c>
      <c r="C11" s="94">
        <v>109.71</v>
      </c>
      <c r="D11" s="85">
        <v>199.14</v>
      </c>
      <c r="E11" s="94">
        <v>65.13</v>
      </c>
      <c r="F11" s="84">
        <f t="shared" si="0"/>
        <v>583.1999999999999</v>
      </c>
      <c r="G11" s="86">
        <v>0</v>
      </c>
      <c r="H11" s="86">
        <v>0</v>
      </c>
      <c r="I11" s="86">
        <v>0</v>
      </c>
      <c r="J11" s="85">
        <f t="shared" si="1"/>
        <v>583.1999999999999</v>
      </c>
      <c r="K11" s="119">
        <f t="shared" si="2"/>
        <v>0.00018507559362163623</v>
      </c>
    </row>
    <row r="12" spans="1:11" ht="12">
      <c r="A12" s="17" t="s">
        <v>372</v>
      </c>
      <c r="B12" s="86">
        <v>0</v>
      </c>
      <c r="C12" s="86">
        <v>0</v>
      </c>
      <c r="D12" s="85">
        <v>17750</v>
      </c>
      <c r="E12" s="94">
        <v>66575</v>
      </c>
      <c r="F12" s="84">
        <f t="shared" si="0"/>
        <v>84325</v>
      </c>
      <c r="G12" s="86">
        <v>0</v>
      </c>
      <c r="H12" s="86">
        <v>0</v>
      </c>
      <c r="I12" s="86">
        <v>0</v>
      </c>
      <c r="J12" s="85">
        <f t="shared" si="1"/>
        <v>84325</v>
      </c>
      <c r="K12" s="119">
        <f t="shared" si="2"/>
        <v>0.026760115624390395</v>
      </c>
    </row>
    <row r="13" spans="1:11" ht="12">
      <c r="A13" s="17"/>
      <c r="B13" s="86">
        <v>0</v>
      </c>
      <c r="C13" s="86">
        <v>0</v>
      </c>
      <c r="D13" s="85">
        <v>-17750</v>
      </c>
      <c r="E13" s="94">
        <v>-66575</v>
      </c>
      <c r="F13" s="84">
        <f t="shared" si="0"/>
        <v>-84325</v>
      </c>
      <c r="G13" s="86">
        <v>0</v>
      </c>
      <c r="H13" s="86">
        <v>0</v>
      </c>
      <c r="I13" s="86">
        <v>0</v>
      </c>
      <c r="J13" s="85">
        <f t="shared" si="1"/>
        <v>-84325</v>
      </c>
      <c r="K13" s="120">
        <f t="shared" si="2"/>
        <v>-0.026760115624390395</v>
      </c>
    </row>
    <row r="14" spans="1:11" ht="12">
      <c r="A14" s="17" t="s">
        <v>373</v>
      </c>
      <c r="B14" s="86">
        <v>0</v>
      </c>
      <c r="C14" s="86">
        <v>0</v>
      </c>
      <c r="D14" s="85">
        <v>12562</v>
      </c>
      <c r="E14" s="94">
        <v>36198.31</v>
      </c>
      <c r="F14" s="84">
        <f t="shared" si="0"/>
        <v>48760.31</v>
      </c>
      <c r="G14" s="86">
        <v>0</v>
      </c>
      <c r="H14" s="86">
        <v>0</v>
      </c>
      <c r="I14" s="86">
        <v>0</v>
      </c>
      <c r="J14" s="85">
        <f t="shared" si="1"/>
        <v>48760.31</v>
      </c>
      <c r="K14" s="119">
        <f t="shared" si="2"/>
        <v>0.01547383970923355</v>
      </c>
    </row>
    <row r="15" spans="1:11" ht="12">
      <c r="A15" s="17"/>
      <c r="B15" s="86">
        <v>0</v>
      </c>
      <c r="C15" s="86">
        <v>0</v>
      </c>
      <c r="D15" s="85">
        <v>-12562</v>
      </c>
      <c r="E15" s="94">
        <v>-36198.31</v>
      </c>
      <c r="F15" s="84">
        <f t="shared" si="0"/>
        <v>-48760.31</v>
      </c>
      <c r="G15" s="86">
        <v>0</v>
      </c>
      <c r="H15" s="86">
        <v>0</v>
      </c>
      <c r="I15" s="86">
        <v>0</v>
      </c>
      <c r="J15" s="85">
        <f t="shared" si="1"/>
        <v>-48760.31</v>
      </c>
      <c r="K15" s="120">
        <f t="shared" si="2"/>
        <v>-0.01547383970923355</v>
      </c>
    </row>
    <row r="16" spans="1:11" ht="12">
      <c r="A16" s="17" t="s">
        <v>180</v>
      </c>
      <c r="B16" s="88">
        <v>5040</v>
      </c>
      <c r="C16" s="86">
        <v>0</v>
      </c>
      <c r="D16" s="86">
        <v>0</v>
      </c>
      <c r="E16" s="94">
        <v>20160</v>
      </c>
      <c r="F16" s="84">
        <f t="shared" si="0"/>
        <v>25200</v>
      </c>
      <c r="G16" s="86">
        <v>0</v>
      </c>
      <c r="H16" s="86">
        <v>0</v>
      </c>
      <c r="I16" s="86">
        <v>0</v>
      </c>
      <c r="J16" s="85">
        <f t="shared" si="1"/>
        <v>25200</v>
      </c>
      <c r="K16" s="119">
        <f t="shared" si="2"/>
        <v>0.007997093551552184</v>
      </c>
    </row>
    <row r="17" spans="1:11" ht="12">
      <c r="A17" s="17" t="s">
        <v>387</v>
      </c>
      <c r="B17" s="88">
        <v>38000</v>
      </c>
      <c r="C17" s="86">
        <v>0</v>
      </c>
      <c r="D17" s="86">
        <v>0</v>
      </c>
      <c r="E17" s="86">
        <v>0</v>
      </c>
      <c r="F17" s="84">
        <f t="shared" si="0"/>
        <v>38000</v>
      </c>
      <c r="G17" s="86">
        <v>0</v>
      </c>
      <c r="H17" s="86">
        <v>0</v>
      </c>
      <c r="I17" s="86">
        <v>0</v>
      </c>
      <c r="J17" s="85">
        <f t="shared" si="1"/>
        <v>38000</v>
      </c>
      <c r="K17" s="119">
        <f t="shared" si="2"/>
        <v>0.012059109323769166</v>
      </c>
    </row>
    <row r="18" spans="1:11" ht="12">
      <c r="A18" s="17" t="s">
        <v>12</v>
      </c>
      <c r="B18" s="88">
        <v>2200</v>
      </c>
      <c r="C18" s="94">
        <v>278</v>
      </c>
      <c r="D18" s="86">
        <v>0</v>
      </c>
      <c r="E18" s="94">
        <v>123.96</v>
      </c>
      <c r="F18" s="84">
        <f t="shared" si="0"/>
        <v>2601.96</v>
      </c>
      <c r="G18" s="86">
        <v>0</v>
      </c>
      <c r="H18" s="94">
        <v>2200</v>
      </c>
      <c r="I18" s="86">
        <v>0</v>
      </c>
      <c r="J18" s="85">
        <f t="shared" si="1"/>
        <v>4801.96</v>
      </c>
      <c r="K18" s="119">
        <f t="shared" si="2"/>
        <v>0.0015238779107464892</v>
      </c>
    </row>
    <row r="19" spans="1:11" ht="12">
      <c r="A19" s="17" t="s">
        <v>169</v>
      </c>
      <c r="B19" s="88">
        <v>248643.66</v>
      </c>
      <c r="C19" s="94">
        <v>472683.74</v>
      </c>
      <c r="D19" s="85">
        <v>18181.82</v>
      </c>
      <c r="E19" s="86">
        <v>0</v>
      </c>
      <c r="F19" s="84">
        <f t="shared" si="0"/>
        <v>739509.22</v>
      </c>
      <c r="G19" s="86">
        <v>0</v>
      </c>
      <c r="H19" s="86">
        <v>0</v>
      </c>
      <c r="I19" s="86">
        <v>0</v>
      </c>
      <c r="J19" s="85">
        <f t="shared" si="1"/>
        <v>739509.22</v>
      </c>
      <c r="K19" s="119">
        <f t="shared" si="2"/>
        <v>0.234679540260928</v>
      </c>
    </row>
    <row r="20" spans="1:11" ht="12">
      <c r="A20" s="17" t="s">
        <v>365</v>
      </c>
      <c r="B20" s="88">
        <v>12981.52</v>
      </c>
      <c r="C20" s="94">
        <v>29959.46</v>
      </c>
      <c r="D20" s="86">
        <v>0</v>
      </c>
      <c r="E20" s="86">
        <v>0</v>
      </c>
      <c r="F20" s="84">
        <f t="shared" si="0"/>
        <v>42940.979999999996</v>
      </c>
      <c r="G20" s="86">
        <v>0</v>
      </c>
      <c r="H20" s="86">
        <v>0</v>
      </c>
      <c r="I20" s="86">
        <v>0</v>
      </c>
      <c r="J20" s="85">
        <f t="shared" si="1"/>
        <v>42940.979999999996</v>
      </c>
      <c r="K20" s="119">
        <f t="shared" si="2"/>
        <v>0.013627104533941716</v>
      </c>
    </row>
    <row r="21" spans="1:11" ht="12">
      <c r="A21" s="17" t="s">
        <v>366</v>
      </c>
      <c r="B21" s="88">
        <v>-78186.46</v>
      </c>
      <c r="C21" s="94">
        <v>-8678.73</v>
      </c>
      <c r="D21" s="86">
        <v>0</v>
      </c>
      <c r="E21" s="86">
        <v>0</v>
      </c>
      <c r="F21" s="84">
        <f t="shared" si="0"/>
        <v>-86865.19</v>
      </c>
      <c r="G21" s="86">
        <v>0</v>
      </c>
      <c r="H21" s="86">
        <v>0</v>
      </c>
      <c r="I21" s="86">
        <v>0</v>
      </c>
      <c r="J21" s="85">
        <f t="shared" si="1"/>
        <v>-86865.19</v>
      </c>
      <c r="K21" s="120">
        <f t="shared" si="2"/>
        <v>-0.027566232174736322</v>
      </c>
    </row>
    <row r="22" spans="1:11" ht="12">
      <c r="A22" s="17" t="s">
        <v>367</v>
      </c>
      <c r="B22" s="86">
        <v>0</v>
      </c>
      <c r="C22" s="94">
        <v>56482.22</v>
      </c>
      <c r="D22" s="86">
        <v>0</v>
      </c>
      <c r="E22" s="86">
        <v>0</v>
      </c>
      <c r="F22" s="84">
        <f t="shared" si="0"/>
        <v>56482.22</v>
      </c>
      <c r="G22" s="86">
        <v>0</v>
      </c>
      <c r="H22" s="86">
        <v>0</v>
      </c>
      <c r="I22" s="86">
        <v>0</v>
      </c>
      <c r="J22" s="85">
        <f t="shared" si="1"/>
        <v>56482.22</v>
      </c>
      <c r="K22" s="119">
        <f t="shared" si="2"/>
        <v>0.017924349100767928</v>
      </c>
    </row>
    <row r="23" spans="1:11" ht="12">
      <c r="A23" s="17" t="s">
        <v>385</v>
      </c>
      <c r="B23" s="86">
        <v>0</v>
      </c>
      <c r="C23" s="86">
        <v>0</v>
      </c>
      <c r="D23" s="85">
        <v>-24037.29</v>
      </c>
      <c r="E23" s="86">
        <v>0</v>
      </c>
      <c r="F23" s="84">
        <f t="shared" si="0"/>
        <v>-24037.29</v>
      </c>
      <c r="G23" s="86">
        <v>0</v>
      </c>
      <c r="H23" s="86">
        <v>0</v>
      </c>
      <c r="I23" s="86">
        <v>0</v>
      </c>
      <c r="J23" s="85">
        <f t="shared" si="1"/>
        <v>-24037.29</v>
      </c>
      <c r="K23" s="120">
        <f t="shared" si="2"/>
        <v>-0.007628113367293246</v>
      </c>
    </row>
    <row r="24" spans="1:11" ht="12">
      <c r="A24" s="17" t="s">
        <v>170</v>
      </c>
      <c r="B24" s="86">
        <v>0</v>
      </c>
      <c r="C24" s="94">
        <v>412.99</v>
      </c>
      <c r="D24" s="85">
        <v>9111.93</v>
      </c>
      <c r="E24" s="94">
        <v>315.67</v>
      </c>
      <c r="F24" s="84">
        <f t="shared" si="0"/>
        <v>9840.59</v>
      </c>
      <c r="G24" s="94">
        <v>425.8</v>
      </c>
      <c r="H24" s="86">
        <v>0</v>
      </c>
      <c r="I24" s="86">
        <v>0</v>
      </c>
      <c r="J24" s="85">
        <f t="shared" si="1"/>
        <v>10266.39</v>
      </c>
      <c r="K24" s="119">
        <f t="shared" si="2"/>
        <v>0.0032579873518539613</v>
      </c>
    </row>
    <row r="25" spans="1:11" ht="12">
      <c r="A25" s="17" t="s">
        <v>171</v>
      </c>
      <c r="B25" s="86">
        <v>0</v>
      </c>
      <c r="C25" s="94">
        <v>8970</v>
      </c>
      <c r="D25" s="86">
        <v>0</v>
      </c>
      <c r="E25" s="94">
        <v>1435.2</v>
      </c>
      <c r="F25" s="84">
        <f t="shared" si="0"/>
        <v>10405.2</v>
      </c>
      <c r="G25" s="86">
        <v>0</v>
      </c>
      <c r="H25" s="86">
        <v>0</v>
      </c>
      <c r="I25" s="86">
        <v>0</v>
      </c>
      <c r="J25" s="85">
        <f t="shared" si="1"/>
        <v>10405.2</v>
      </c>
      <c r="K25" s="119">
        <f t="shared" si="2"/>
        <v>0.0033020380088337616</v>
      </c>
    </row>
    <row r="26" spans="1:11" ht="12">
      <c r="A26" s="17" t="s">
        <v>172</v>
      </c>
      <c r="B26" s="86">
        <v>0</v>
      </c>
      <c r="C26" s="94">
        <v>40000</v>
      </c>
      <c r="D26" s="85">
        <v>360000</v>
      </c>
      <c r="E26" s="94">
        <v>40000</v>
      </c>
      <c r="F26" s="84">
        <f t="shared" si="0"/>
        <v>440000</v>
      </c>
      <c r="G26" s="94">
        <v>16931</v>
      </c>
      <c r="H26" s="86">
        <v>0</v>
      </c>
      <c r="I26" s="86">
        <v>0</v>
      </c>
      <c r="J26" s="85">
        <f t="shared" si="1"/>
        <v>456931</v>
      </c>
      <c r="K26" s="119">
        <f t="shared" si="2"/>
        <v>0.14500476006366234</v>
      </c>
    </row>
    <row r="27" spans="1:11" ht="12">
      <c r="A27" s="17" t="s">
        <v>173</v>
      </c>
      <c r="B27" s="86">
        <v>0</v>
      </c>
      <c r="C27" s="94">
        <v>40000</v>
      </c>
      <c r="D27" s="85">
        <v>131305.25</v>
      </c>
      <c r="E27" s="94">
        <v>188.1</v>
      </c>
      <c r="F27" s="84">
        <f t="shared" si="0"/>
        <v>171493.35</v>
      </c>
      <c r="G27" s="86">
        <v>0</v>
      </c>
      <c r="H27" s="86">
        <v>0</v>
      </c>
      <c r="I27" s="86">
        <v>0</v>
      </c>
      <c r="J27" s="85">
        <f t="shared" si="1"/>
        <v>171493.35</v>
      </c>
      <c r="K27" s="119">
        <f t="shared" si="2"/>
        <v>0.05442255410393182</v>
      </c>
    </row>
    <row r="28" spans="1:11" ht="12">
      <c r="A28" s="17" t="s">
        <v>60</v>
      </c>
      <c r="B28" s="86">
        <v>0</v>
      </c>
      <c r="C28" s="94">
        <v>18499.49</v>
      </c>
      <c r="D28" s="85">
        <v>114845</v>
      </c>
      <c r="E28" s="94">
        <v>42450</v>
      </c>
      <c r="F28" s="84">
        <f t="shared" si="0"/>
        <v>175794.49</v>
      </c>
      <c r="G28" s="86">
        <v>0</v>
      </c>
      <c r="H28" s="86">
        <v>0</v>
      </c>
      <c r="I28" s="86">
        <v>0</v>
      </c>
      <c r="J28" s="85">
        <f t="shared" si="1"/>
        <v>175794.49</v>
      </c>
      <c r="K28" s="119">
        <f t="shared" si="2"/>
        <v>0.055787499300690664</v>
      </c>
    </row>
    <row r="29" spans="1:11" ht="12">
      <c r="A29" s="17" t="s">
        <v>174</v>
      </c>
      <c r="B29" s="86">
        <v>0</v>
      </c>
      <c r="C29" s="94">
        <v>103.85</v>
      </c>
      <c r="D29" s="85">
        <v>346.15</v>
      </c>
      <c r="E29" s="86">
        <v>0</v>
      </c>
      <c r="F29" s="84">
        <f t="shared" si="0"/>
        <v>450</v>
      </c>
      <c r="G29" s="86">
        <v>0</v>
      </c>
      <c r="H29" s="86">
        <v>0</v>
      </c>
      <c r="I29" s="86">
        <v>0</v>
      </c>
      <c r="J29" s="85">
        <f t="shared" si="1"/>
        <v>450</v>
      </c>
      <c r="K29" s="119">
        <f t="shared" si="2"/>
        <v>0.00014280524199200328</v>
      </c>
    </row>
    <row r="30" spans="1:11" ht="12">
      <c r="A30" s="17" t="s">
        <v>62</v>
      </c>
      <c r="B30" s="86">
        <v>0</v>
      </c>
      <c r="C30" s="94">
        <v>26500</v>
      </c>
      <c r="D30" s="85">
        <v>298902.73</v>
      </c>
      <c r="E30" s="94">
        <v>125000</v>
      </c>
      <c r="F30" s="84">
        <f t="shared" si="0"/>
        <v>450402.73</v>
      </c>
      <c r="G30" s="86">
        <v>0</v>
      </c>
      <c r="H30" s="94">
        <v>10000</v>
      </c>
      <c r="I30" s="86">
        <v>0</v>
      </c>
      <c r="J30" s="85">
        <f t="shared" si="1"/>
        <v>460402.73</v>
      </c>
      <c r="K30" s="119">
        <f t="shared" si="2"/>
        <v>0.146106496158731</v>
      </c>
    </row>
    <row r="31" spans="1:11" ht="12">
      <c r="A31" s="17" t="s">
        <v>63</v>
      </c>
      <c r="B31" s="86">
        <v>0</v>
      </c>
      <c r="C31" s="86">
        <v>0</v>
      </c>
      <c r="D31" s="85">
        <v>143996.14</v>
      </c>
      <c r="E31" s="94">
        <v>21631.03</v>
      </c>
      <c r="F31" s="84">
        <f t="shared" si="0"/>
        <v>165627.17</v>
      </c>
      <c r="G31" s="94">
        <v>1527</v>
      </c>
      <c r="H31" s="94">
        <v>500</v>
      </c>
      <c r="I31" s="86">
        <v>0</v>
      </c>
      <c r="J31" s="85">
        <f t="shared" si="1"/>
        <v>167654.17</v>
      </c>
      <c r="K31" s="119">
        <f t="shared" si="2"/>
        <v>0.05320420959515213</v>
      </c>
    </row>
    <row r="32" spans="1:11" ht="12">
      <c r="A32" s="17" t="s">
        <v>368</v>
      </c>
      <c r="B32" s="86">
        <v>0</v>
      </c>
      <c r="C32" s="86">
        <v>0</v>
      </c>
      <c r="D32" s="85">
        <v>249</v>
      </c>
      <c r="E32" s="86">
        <v>0</v>
      </c>
      <c r="F32" s="84">
        <f t="shared" si="0"/>
        <v>249</v>
      </c>
      <c r="G32" s="86">
        <v>0</v>
      </c>
      <c r="H32" s="86">
        <v>0</v>
      </c>
      <c r="I32" s="86">
        <v>0</v>
      </c>
      <c r="J32" s="85">
        <f t="shared" si="1"/>
        <v>249</v>
      </c>
      <c r="K32" s="119">
        <f t="shared" si="2"/>
        <v>7.901890056890849E-05</v>
      </c>
    </row>
    <row r="33" spans="1:11" ht="12">
      <c r="A33" s="17"/>
      <c r="B33" s="86">
        <v>0</v>
      </c>
      <c r="C33" s="86">
        <v>0</v>
      </c>
      <c r="D33" s="85">
        <v>-249</v>
      </c>
      <c r="E33" s="86">
        <v>0</v>
      </c>
      <c r="F33" s="84">
        <f t="shared" si="0"/>
        <v>-249</v>
      </c>
      <c r="G33" s="86">
        <v>0</v>
      </c>
      <c r="H33" s="86">
        <v>0</v>
      </c>
      <c r="I33" s="86">
        <v>0</v>
      </c>
      <c r="J33" s="85">
        <f t="shared" si="1"/>
        <v>-249</v>
      </c>
      <c r="K33" s="120">
        <f t="shared" si="2"/>
        <v>-7.901890056890849E-05</v>
      </c>
    </row>
    <row r="34" spans="1:11" ht="12">
      <c r="A34" s="17" t="s">
        <v>175</v>
      </c>
      <c r="B34" s="86">
        <v>0</v>
      </c>
      <c r="C34" s="86">
        <v>0</v>
      </c>
      <c r="D34" s="85">
        <v>25000</v>
      </c>
      <c r="E34" s="86">
        <v>0</v>
      </c>
      <c r="F34" s="84">
        <f t="shared" si="0"/>
        <v>25000</v>
      </c>
      <c r="G34" s="86">
        <v>0</v>
      </c>
      <c r="H34" s="86">
        <v>0</v>
      </c>
      <c r="I34" s="86">
        <v>0</v>
      </c>
      <c r="J34" s="85">
        <f t="shared" si="1"/>
        <v>25000</v>
      </c>
      <c r="K34" s="119">
        <f t="shared" si="2"/>
        <v>0.007933624555111294</v>
      </c>
    </row>
    <row r="35" spans="1:11" ht="12">
      <c r="A35" s="17" t="s">
        <v>176</v>
      </c>
      <c r="B35" s="86">
        <v>0</v>
      </c>
      <c r="C35" s="86">
        <v>0</v>
      </c>
      <c r="D35" s="85">
        <v>1300.41</v>
      </c>
      <c r="E35" s="94">
        <v>1300.41</v>
      </c>
      <c r="F35" s="84">
        <f t="shared" si="0"/>
        <v>2600.82</v>
      </c>
      <c r="G35" s="86">
        <v>0</v>
      </c>
      <c r="H35" s="86">
        <v>0</v>
      </c>
      <c r="I35" s="86">
        <v>0</v>
      </c>
      <c r="J35" s="85">
        <f t="shared" si="1"/>
        <v>2600.82</v>
      </c>
      <c r="K35" s="119">
        <f t="shared" si="2"/>
        <v>0.0008253571766169822</v>
      </c>
    </row>
    <row r="36" spans="1:11" ht="12">
      <c r="A36" s="17" t="s">
        <v>369</v>
      </c>
      <c r="B36" s="86">
        <v>0</v>
      </c>
      <c r="C36" s="86">
        <v>0</v>
      </c>
      <c r="D36" s="85">
        <v>1200</v>
      </c>
      <c r="E36" s="94">
        <v>3406.56</v>
      </c>
      <c r="F36" s="84">
        <f t="shared" si="0"/>
        <v>4606.5599999999995</v>
      </c>
      <c r="G36" s="86">
        <v>0</v>
      </c>
      <c r="H36" s="86">
        <v>0</v>
      </c>
      <c r="I36" s="86">
        <v>0</v>
      </c>
      <c r="J36" s="85">
        <f t="shared" si="1"/>
        <v>4606.5599999999995</v>
      </c>
      <c r="K36" s="119">
        <f t="shared" si="2"/>
        <v>0.001461868701223739</v>
      </c>
    </row>
    <row r="37" spans="1:11" ht="12">
      <c r="A37" s="17"/>
      <c r="B37" s="86">
        <v>0</v>
      </c>
      <c r="C37" s="86">
        <v>0</v>
      </c>
      <c r="D37" s="85">
        <v>-1200</v>
      </c>
      <c r="E37" s="94">
        <v>-3406.56</v>
      </c>
      <c r="F37" s="84">
        <f t="shared" si="0"/>
        <v>-4606.5599999999995</v>
      </c>
      <c r="G37" s="86">
        <v>0</v>
      </c>
      <c r="H37" s="86">
        <v>0</v>
      </c>
      <c r="I37" s="86">
        <v>0</v>
      </c>
      <c r="J37" s="85">
        <f t="shared" si="1"/>
        <v>-4606.5599999999995</v>
      </c>
      <c r="K37" s="120">
        <f t="shared" si="2"/>
        <v>-0.001461868701223739</v>
      </c>
    </row>
    <row r="38" spans="1:11" ht="12">
      <c r="A38" s="17" t="s">
        <v>177</v>
      </c>
      <c r="B38" s="86">
        <v>0</v>
      </c>
      <c r="C38" s="86">
        <v>0</v>
      </c>
      <c r="D38" s="85">
        <v>532.13</v>
      </c>
      <c r="E38" s="86">
        <v>0</v>
      </c>
      <c r="F38" s="84">
        <f t="shared" si="0"/>
        <v>532.13</v>
      </c>
      <c r="G38" s="86">
        <v>0</v>
      </c>
      <c r="H38" s="86">
        <v>0</v>
      </c>
      <c r="I38" s="86">
        <v>0</v>
      </c>
      <c r="J38" s="85">
        <f t="shared" si="1"/>
        <v>532.13</v>
      </c>
      <c r="K38" s="119">
        <f t="shared" si="2"/>
        <v>0.0001688687853804549</v>
      </c>
    </row>
    <row r="39" spans="1:11" ht="12">
      <c r="A39" s="17" t="s">
        <v>370</v>
      </c>
      <c r="B39" s="86">
        <v>0</v>
      </c>
      <c r="C39" s="86">
        <v>0</v>
      </c>
      <c r="D39" s="85">
        <v>560</v>
      </c>
      <c r="E39" s="94">
        <v>970.02</v>
      </c>
      <c r="F39" s="84">
        <f t="shared" si="0"/>
        <v>1530.02</v>
      </c>
      <c r="G39" s="86">
        <v>0</v>
      </c>
      <c r="H39" s="86">
        <v>0</v>
      </c>
      <c r="I39" s="86">
        <v>0</v>
      </c>
      <c r="J39" s="85">
        <f t="shared" si="1"/>
        <v>1530.02</v>
      </c>
      <c r="K39" s="119">
        <f t="shared" si="2"/>
        <v>0.00048554416967245526</v>
      </c>
    </row>
    <row r="40" spans="1:11" ht="12">
      <c r="A40" s="17"/>
      <c r="B40" s="86">
        <v>0</v>
      </c>
      <c r="C40" s="86">
        <v>0</v>
      </c>
      <c r="D40" s="85">
        <v>-560</v>
      </c>
      <c r="E40" s="94">
        <v>-970.02</v>
      </c>
      <c r="F40" s="84">
        <f t="shared" si="0"/>
        <v>-1530.02</v>
      </c>
      <c r="G40" s="86">
        <v>0</v>
      </c>
      <c r="H40" s="86">
        <v>0</v>
      </c>
      <c r="I40" s="86">
        <v>0</v>
      </c>
      <c r="J40" s="85">
        <f t="shared" si="1"/>
        <v>-1530.02</v>
      </c>
      <c r="K40" s="120">
        <f t="shared" si="2"/>
        <v>-0.00048554416967245526</v>
      </c>
    </row>
    <row r="41" spans="1:11" ht="12">
      <c r="A41" s="17" t="s">
        <v>386</v>
      </c>
      <c r="B41" s="86">
        <v>0</v>
      </c>
      <c r="C41" s="86">
        <v>0</v>
      </c>
      <c r="D41" s="85">
        <v>4094.6</v>
      </c>
      <c r="E41" s="94">
        <v>30560.85</v>
      </c>
      <c r="F41" s="84">
        <f t="shared" si="0"/>
        <v>34655.45</v>
      </c>
      <c r="G41" s="86">
        <v>0</v>
      </c>
      <c r="H41" s="86">
        <v>0</v>
      </c>
      <c r="I41" s="86">
        <v>0</v>
      </c>
      <c r="J41" s="85">
        <f t="shared" si="1"/>
        <v>34655.45</v>
      </c>
      <c r="K41" s="119">
        <f t="shared" si="2"/>
        <v>0.010997733163537266</v>
      </c>
    </row>
    <row r="42" spans="1:11" ht="12">
      <c r="A42" s="17" t="s">
        <v>178</v>
      </c>
      <c r="B42" s="86">
        <v>0</v>
      </c>
      <c r="C42" s="86">
        <v>0</v>
      </c>
      <c r="D42" s="86">
        <v>0</v>
      </c>
      <c r="E42" s="94">
        <v>40470</v>
      </c>
      <c r="F42" s="84">
        <f>B42+C42+D42+E42</f>
        <v>40470</v>
      </c>
      <c r="G42" s="86">
        <v>0</v>
      </c>
      <c r="H42" s="86">
        <v>0</v>
      </c>
      <c r="I42" s="86">
        <v>0</v>
      </c>
      <c r="J42" s="85">
        <f t="shared" si="1"/>
        <v>40470</v>
      </c>
      <c r="K42" s="119">
        <f t="shared" si="2"/>
        <v>0.012842951429814162</v>
      </c>
    </row>
    <row r="43" spans="1:11" ht="12">
      <c r="A43" s="17" t="s">
        <v>72</v>
      </c>
      <c r="B43" s="86">
        <v>0</v>
      </c>
      <c r="C43" s="86">
        <v>0</v>
      </c>
      <c r="D43" s="85">
        <v>1006.8</v>
      </c>
      <c r="E43" s="86">
        <v>0</v>
      </c>
      <c r="F43" s="84">
        <f t="shared" si="0"/>
        <v>1006.8</v>
      </c>
      <c r="G43" s="86">
        <v>0</v>
      </c>
      <c r="H43" s="86">
        <v>0</v>
      </c>
      <c r="I43" s="86">
        <v>0</v>
      </c>
      <c r="J43" s="85">
        <f t="shared" si="1"/>
        <v>1006.8</v>
      </c>
      <c r="K43" s="119">
        <f t="shared" si="2"/>
        <v>0.000319502928083442</v>
      </c>
    </row>
    <row r="44" spans="1:11" ht="12">
      <c r="A44" s="17" t="s">
        <v>179</v>
      </c>
      <c r="B44" s="86">
        <v>0</v>
      </c>
      <c r="C44" s="86">
        <v>0</v>
      </c>
      <c r="D44" s="86">
        <v>0</v>
      </c>
      <c r="E44" s="94">
        <v>650</v>
      </c>
      <c r="F44" s="84">
        <f t="shared" si="0"/>
        <v>650</v>
      </c>
      <c r="G44" s="94">
        <v>4311.7</v>
      </c>
      <c r="H44" s="86">
        <v>0</v>
      </c>
      <c r="I44" s="86">
        <v>0</v>
      </c>
      <c r="J44" s="85">
        <f t="shared" si="1"/>
        <v>4961.7</v>
      </c>
      <c r="K44" s="119">
        <f t="shared" si="2"/>
        <v>0.0015745705982038282</v>
      </c>
    </row>
    <row r="45" spans="1:11" ht="12">
      <c r="A45" s="17" t="s">
        <v>258</v>
      </c>
      <c r="B45" s="86">
        <v>0</v>
      </c>
      <c r="C45" s="86">
        <v>0</v>
      </c>
      <c r="D45" s="86">
        <v>0</v>
      </c>
      <c r="E45" s="94">
        <v>1000</v>
      </c>
      <c r="F45" s="84">
        <f t="shared" si="0"/>
        <v>1000</v>
      </c>
      <c r="G45" s="86">
        <v>0</v>
      </c>
      <c r="H45" s="94">
        <v>3718.11</v>
      </c>
      <c r="I45" s="86">
        <v>0</v>
      </c>
      <c r="J45" s="85">
        <f t="shared" si="1"/>
        <v>4718.110000000001</v>
      </c>
      <c r="K45" s="119">
        <f t="shared" si="2"/>
        <v>0.001497268533988646</v>
      </c>
    </row>
    <row r="46" spans="1:11" ht="12">
      <c r="A46" s="17" t="s">
        <v>357</v>
      </c>
      <c r="B46" s="86">
        <v>0</v>
      </c>
      <c r="C46" s="86">
        <v>0</v>
      </c>
      <c r="D46" s="86">
        <v>0</v>
      </c>
      <c r="E46" s="94">
        <v>1300</v>
      </c>
      <c r="F46" s="84">
        <f t="shared" si="0"/>
        <v>1300</v>
      </c>
      <c r="G46" s="86">
        <v>0</v>
      </c>
      <c r="H46" s="86">
        <v>0</v>
      </c>
      <c r="I46" s="86">
        <v>0</v>
      </c>
      <c r="J46" s="85">
        <f t="shared" si="1"/>
        <v>1300</v>
      </c>
      <c r="K46" s="119">
        <f t="shared" si="2"/>
        <v>0.00041254847686578725</v>
      </c>
    </row>
    <row r="47" spans="2:11" ht="12">
      <c r="B47" s="111">
        <f aca="true" t="shared" si="3" ref="B47:J47">SUM(B4:B46)</f>
        <v>411726.38</v>
      </c>
      <c r="C47" s="69">
        <f t="shared" si="3"/>
        <v>765967.0899999999</v>
      </c>
      <c r="D47" s="25">
        <f t="shared" si="3"/>
        <v>1308095.1800000002</v>
      </c>
      <c r="E47" s="69">
        <f t="shared" si="3"/>
        <v>593411.16</v>
      </c>
      <c r="F47" s="29">
        <f t="shared" si="3"/>
        <v>3079199.8099999996</v>
      </c>
      <c r="G47" s="75">
        <f t="shared" si="3"/>
        <v>35114.09</v>
      </c>
      <c r="H47" s="51">
        <f t="shared" si="3"/>
        <v>36830.93</v>
      </c>
      <c r="I47" s="51">
        <f t="shared" si="3"/>
        <v>0</v>
      </c>
      <c r="J47" s="11">
        <f t="shared" si="3"/>
        <v>3151144.8299999996</v>
      </c>
      <c r="K47" s="119">
        <f>SUM(K4:K46)</f>
        <v>1.0000000000000004</v>
      </c>
    </row>
    <row r="48" spans="4:6" ht="12">
      <c r="D48"/>
      <c r="E48"/>
      <c r="F48"/>
    </row>
    <row r="49" spans="1:9" ht="12">
      <c r="A49" s="1" t="s">
        <v>401</v>
      </c>
      <c r="D49"/>
      <c r="E49"/>
      <c r="F49"/>
      <c r="G49" s="99" t="s">
        <v>384</v>
      </c>
      <c r="H49" s="99" t="s">
        <v>384</v>
      </c>
      <c r="I49" s="99" t="s">
        <v>384</v>
      </c>
    </row>
    <row r="50" spans="1:10" ht="12">
      <c r="A50" s="1" t="s">
        <v>400</v>
      </c>
      <c r="D50"/>
      <c r="E50" s="93" t="s">
        <v>389</v>
      </c>
      <c r="F50" s="95">
        <v>41275</v>
      </c>
      <c r="G50" s="99" t="s">
        <v>381</v>
      </c>
      <c r="H50" s="99" t="s">
        <v>382</v>
      </c>
      <c r="I50" s="99" t="s">
        <v>383</v>
      </c>
      <c r="J50" s="53">
        <v>41275</v>
      </c>
    </row>
    <row r="51" spans="1:10" ht="12">
      <c r="A51" s="1" t="s">
        <v>425</v>
      </c>
      <c r="B51" s="106">
        <v>2013</v>
      </c>
      <c r="C51" s="93">
        <v>2014</v>
      </c>
      <c r="D51" s="96">
        <v>2015</v>
      </c>
      <c r="E51" s="110">
        <v>42643</v>
      </c>
      <c r="F51" s="95">
        <v>42643</v>
      </c>
      <c r="G51" s="93">
        <v>2016</v>
      </c>
      <c r="H51" s="93">
        <v>2016</v>
      </c>
      <c r="I51" s="93">
        <v>2016</v>
      </c>
      <c r="J51" s="53">
        <v>42735</v>
      </c>
    </row>
    <row r="52" spans="1:11" ht="12">
      <c r="A52" s="17" t="s">
        <v>377</v>
      </c>
      <c r="B52" s="86">
        <v>21034.67</v>
      </c>
      <c r="C52" s="86">
        <v>9382</v>
      </c>
      <c r="D52" s="86">
        <v>17483.93</v>
      </c>
      <c r="E52" s="86">
        <v>859.71</v>
      </c>
      <c r="F52" s="84">
        <f>B52+C52+D52+E52</f>
        <v>48760.31</v>
      </c>
      <c r="G52" s="86">
        <v>0</v>
      </c>
      <c r="H52" s="86">
        <v>0</v>
      </c>
      <c r="I52" s="86">
        <v>0</v>
      </c>
      <c r="J52" s="85">
        <f>F52+G52+H52+I52</f>
        <v>48760.31</v>
      </c>
      <c r="K52" s="119">
        <f>J52/$J$57</f>
        <v>0.014817989746915814</v>
      </c>
    </row>
    <row r="53" spans="1:11" ht="12">
      <c r="A53" s="17" t="s">
        <v>402</v>
      </c>
      <c r="B53" s="86">
        <v>21450</v>
      </c>
      <c r="C53" s="86">
        <v>24250</v>
      </c>
      <c r="D53" s="86">
        <v>7375</v>
      </c>
      <c r="E53" s="86">
        <v>31250</v>
      </c>
      <c r="F53" s="84">
        <f>B53+C53+D53+E53</f>
        <v>84325</v>
      </c>
      <c r="G53" s="86">
        <v>0</v>
      </c>
      <c r="H53" s="86">
        <v>0</v>
      </c>
      <c r="I53" s="86">
        <v>0</v>
      </c>
      <c r="J53" s="85">
        <f>F53+G53+H53+I53</f>
        <v>84325</v>
      </c>
      <c r="K53" s="119">
        <f>J53/$J$57</f>
        <v>0.02562590322761845</v>
      </c>
    </row>
    <row r="54" spans="1:11" ht="12">
      <c r="A54" s="17" t="s">
        <v>356</v>
      </c>
      <c r="B54" s="86">
        <v>0</v>
      </c>
      <c r="C54" s="86">
        <v>0</v>
      </c>
      <c r="D54" s="86">
        <v>2009</v>
      </c>
      <c r="E54" s="86">
        <v>4376.58</v>
      </c>
      <c r="F54" s="84">
        <f>B54+C54+D54+E54</f>
        <v>6385.58</v>
      </c>
      <c r="G54" s="86">
        <v>0</v>
      </c>
      <c r="H54" s="86">
        <v>0</v>
      </c>
      <c r="I54" s="86">
        <v>0</v>
      </c>
      <c r="J54" s="85">
        <f>F54+G54+H54+I54</f>
        <v>6385.58</v>
      </c>
      <c r="K54" s="119">
        <f>J54/$J$57</f>
        <v>0.0019405426045919457</v>
      </c>
    </row>
    <row r="55" spans="2:10" ht="12">
      <c r="B55" s="111">
        <f>SUM(B52:B54)</f>
        <v>42484.67</v>
      </c>
      <c r="C55" s="69">
        <f>SUM(C52:C54)</f>
        <v>33632</v>
      </c>
      <c r="D55" s="25">
        <f>SUM(D52:D54)</f>
        <v>26867.93</v>
      </c>
      <c r="E55" s="69">
        <f>SUM(E52:E54)</f>
        <v>36486.29</v>
      </c>
      <c r="F55" s="29">
        <f>SUM(F52:F54)</f>
        <v>139470.88999999998</v>
      </c>
      <c r="G55" s="86">
        <v>0</v>
      </c>
      <c r="H55" s="86">
        <v>0</v>
      </c>
      <c r="I55" s="86">
        <v>0</v>
      </c>
      <c r="J55" s="11">
        <f>F55+G55+H55+I55</f>
        <v>139470.88999999998</v>
      </c>
    </row>
    <row r="56" spans="4:6" ht="12">
      <c r="D56"/>
      <c r="E56"/>
      <c r="F56"/>
    </row>
    <row r="57" spans="4:10" ht="12">
      <c r="D57"/>
      <c r="E57"/>
      <c r="F57"/>
      <c r="J57" s="11">
        <f>J47+J55</f>
        <v>3290615.7199999997</v>
      </c>
    </row>
    <row r="58" spans="4:6" ht="12">
      <c r="D58"/>
      <c r="E58"/>
      <c r="F58"/>
    </row>
    <row r="59" spans="4:6" ht="12">
      <c r="D59"/>
      <c r="E59"/>
      <c r="F59"/>
    </row>
    <row r="60" spans="4:6" ht="12">
      <c r="D60"/>
      <c r="E60"/>
      <c r="F60"/>
    </row>
    <row r="61" spans="4:6" ht="12">
      <c r="D61"/>
      <c r="E61"/>
      <c r="F61"/>
    </row>
    <row r="62" spans="4:6" ht="12">
      <c r="D62"/>
      <c r="E62"/>
      <c r="F62"/>
    </row>
    <row r="63" spans="4:6" ht="12">
      <c r="D63"/>
      <c r="E63"/>
      <c r="F63"/>
    </row>
    <row r="64" spans="4:6" ht="12">
      <c r="D64"/>
      <c r="E64"/>
      <c r="F64"/>
    </row>
    <row r="65" spans="4:6" ht="12">
      <c r="D65"/>
      <c r="E65"/>
      <c r="F65"/>
    </row>
    <row r="66" spans="4:6" ht="12">
      <c r="D66"/>
      <c r="E66"/>
      <c r="F66"/>
    </row>
    <row r="67" spans="4:6" ht="12">
      <c r="D67"/>
      <c r="E67"/>
      <c r="F67"/>
    </row>
    <row r="68" spans="4:6" ht="12">
      <c r="D68"/>
      <c r="E68"/>
      <c r="F68"/>
    </row>
    <row r="69" spans="4:6" ht="12">
      <c r="D69"/>
      <c r="E69"/>
      <c r="F69"/>
    </row>
    <row r="70" spans="4:6" ht="12">
      <c r="D70"/>
      <c r="E70"/>
      <c r="F70"/>
    </row>
    <row r="71" spans="4:6" ht="12">
      <c r="D71"/>
      <c r="E71"/>
      <c r="F71"/>
    </row>
    <row r="72" spans="4:6" ht="12">
      <c r="D72"/>
      <c r="E72"/>
      <c r="F72"/>
    </row>
    <row r="73" spans="4:6" ht="12">
      <c r="D73"/>
      <c r="E73"/>
      <c r="F73"/>
    </row>
    <row r="74" spans="4:6" ht="12">
      <c r="D74"/>
      <c r="E74"/>
      <c r="F74"/>
    </row>
    <row r="75" spans="4:6" ht="12">
      <c r="D75"/>
      <c r="E75"/>
      <c r="F75"/>
    </row>
    <row r="76" spans="4:6" ht="12">
      <c r="D76"/>
      <c r="E76"/>
      <c r="F76"/>
    </row>
    <row r="77" spans="4:6" ht="12">
      <c r="D77"/>
      <c r="E77"/>
      <c r="F77"/>
    </row>
    <row r="78" spans="4:6" ht="12">
      <c r="D78"/>
      <c r="E78"/>
      <c r="F78"/>
    </row>
    <row r="79" spans="4:6" ht="12">
      <c r="D79"/>
      <c r="E79"/>
      <c r="F79"/>
    </row>
    <row r="80" spans="4:6" ht="12">
      <c r="D80"/>
      <c r="E80"/>
      <c r="F80"/>
    </row>
    <row r="81" spans="4:6" ht="12">
      <c r="D81"/>
      <c r="E81"/>
      <c r="F81"/>
    </row>
    <row r="82" spans="4:6" ht="12">
      <c r="D82"/>
      <c r="E82"/>
      <c r="F82"/>
    </row>
    <row r="83" spans="4:6" ht="12">
      <c r="D83"/>
      <c r="E83"/>
      <c r="F83"/>
    </row>
    <row r="84" spans="4:6" ht="12">
      <c r="D84"/>
      <c r="E84"/>
      <c r="F84"/>
    </row>
    <row r="85" spans="4:6" ht="12">
      <c r="D85"/>
      <c r="E85"/>
      <c r="F85"/>
    </row>
    <row r="86" spans="4:6" ht="12">
      <c r="D86"/>
      <c r="E86"/>
      <c r="F86"/>
    </row>
    <row r="87" spans="4:6" ht="12">
      <c r="D87"/>
      <c r="E87"/>
      <c r="F87"/>
    </row>
    <row r="88" spans="4:6" ht="12">
      <c r="D88"/>
      <c r="E88"/>
      <c r="F88"/>
    </row>
    <row r="89" spans="4:6" ht="12">
      <c r="D89"/>
      <c r="E89"/>
      <c r="F89"/>
    </row>
    <row r="90" spans="4:6" ht="12">
      <c r="D90"/>
      <c r="E90"/>
      <c r="F90"/>
    </row>
    <row r="91" spans="4:6" ht="12">
      <c r="D91"/>
      <c r="E91"/>
      <c r="F91"/>
    </row>
    <row r="92" spans="4:6" ht="12">
      <c r="D92"/>
      <c r="E92"/>
      <c r="F92"/>
    </row>
    <row r="93" spans="4:6" ht="12">
      <c r="D93"/>
      <c r="E93"/>
      <c r="F93"/>
    </row>
    <row r="94" spans="4:6" ht="12">
      <c r="D94"/>
      <c r="E94"/>
      <c r="F94"/>
    </row>
    <row r="95" spans="4:6" ht="12">
      <c r="D95"/>
      <c r="E95"/>
      <c r="F95"/>
    </row>
    <row r="96" spans="4:6" ht="12">
      <c r="D96"/>
      <c r="E96"/>
      <c r="F96"/>
    </row>
    <row r="97" spans="4:6" ht="12">
      <c r="D97"/>
      <c r="E97"/>
      <c r="F97"/>
    </row>
    <row r="98" spans="4:6" ht="12">
      <c r="D98"/>
      <c r="E98"/>
      <c r="F98"/>
    </row>
    <row r="99" spans="4:6" ht="12">
      <c r="D99"/>
      <c r="E99"/>
      <c r="F99"/>
    </row>
    <row r="100" spans="4:6" ht="12">
      <c r="D100"/>
      <c r="E100"/>
      <c r="F100"/>
    </row>
    <row r="101" spans="4:6" ht="12">
      <c r="D101"/>
      <c r="E101"/>
      <c r="F101"/>
    </row>
    <row r="102" spans="4:6" ht="12">
      <c r="D102"/>
      <c r="E102"/>
      <c r="F102"/>
    </row>
    <row r="103" spans="4:6" ht="12">
      <c r="D103"/>
      <c r="E103"/>
      <c r="F103"/>
    </row>
    <row r="104" spans="4:6" ht="12">
      <c r="D104"/>
      <c r="E104"/>
      <c r="F104"/>
    </row>
    <row r="105" spans="4:6" ht="12">
      <c r="D105"/>
      <c r="E105"/>
      <c r="F105"/>
    </row>
    <row r="106" spans="4:6" ht="12">
      <c r="D106"/>
      <c r="E106"/>
      <c r="F106"/>
    </row>
    <row r="107" spans="4:6" ht="12">
      <c r="D107"/>
      <c r="E107"/>
      <c r="F107"/>
    </row>
    <row r="108" spans="4:6" ht="12">
      <c r="D108"/>
      <c r="E108"/>
      <c r="F108"/>
    </row>
  </sheetData>
  <sheetProtection/>
  <printOptions/>
  <pageMargins left="0.2" right="0.18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contabilità</dc:creator>
  <cp:keywords/>
  <dc:description/>
  <cp:lastModifiedBy>Pippo Fo</cp:lastModifiedBy>
  <cp:lastPrinted>2016-12-27T15:02:26Z</cp:lastPrinted>
  <dcterms:created xsi:type="dcterms:W3CDTF">2014-11-03T13:20:24Z</dcterms:created>
  <dcterms:modified xsi:type="dcterms:W3CDTF">2017-01-03T11:07:49Z</dcterms:modified>
  <cp:category/>
  <cp:version/>
  <cp:contentType/>
  <cp:contentStatus/>
</cp:coreProperties>
</file>